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Override PartName="/xl/drawings/drawing2.xml" ContentType="application/vnd.openxmlformats-officedocument.drawing+xml"/>
  <Default Extension="jpeg" ContentType="image/jpe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Default Extension="vml" ContentType="application/vnd.openxmlformats-officedocument.vmlDrawing"/>
  <Override PartName="/xl/worksheets/sheet2.xml" ContentType="application/vnd.openxmlformats-officedocument.spreadsheetml.worksheet+xml"/>
  <Default Extension="png" ContentType="image/png"/>
  <Override PartName="/xl/drawings/drawing3.xml" ContentType="application/vnd.openxmlformats-officedocument.drawing+xml"/>
  <Override PartName="/xl/calcChain.xml" ContentType="application/vnd.openxmlformats-officedocument.spreadsheetml.calcChain+xml"/>
  <Default Extension="rels" ContentType="application/vnd.openxmlformats-package.relationships+xml"/>
  <Override PartName="/docProps/custom.xml" ContentType="application/vnd.openxmlformats-officedocument.custom-propertie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2680" yWindow="-420" windowWidth="24560" windowHeight="16400"/>
  </bookViews>
  <sheets>
    <sheet name="ProjectPlan" sheetId="11" r:id="rId1"/>
    <sheet name="Help" sheetId="2" r:id="rId2"/>
    <sheet name="©" sheetId="10" r:id="rId3"/>
  </sheets>
  <definedNames>
    <definedName name="nextDate">#REF!</definedName>
    <definedName name="pEnd">#REF!</definedName>
    <definedName name="_xlnm.Print_Titles" localSheetId="0">ProjectPlan!$9:$10</definedName>
    <definedName name="thisDate">#REF!</definedName>
    <definedName name="valuevx">42.314159</definedName>
    <definedName name="vertex42_copyright" hidden="1">"© 2017 Vertex42 LLC"</definedName>
    <definedName name="vertex42_id" hidden="1">"project-planner.xlsx"</definedName>
    <definedName name="vertex42_title" hidden="1">"Project Planner Template"</definedName>
  </definedNames>
  <calcPr calcId="130407"/>
  <extLst xmlns:x15="http://schemas.microsoft.com/office/spreadsheetml/2010/11/main">
    <ext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F27" i="11"/>
  <c r="F25"/>
  <c r="I18"/>
  <c r="I17"/>
  <c r="F57"/>
  <c r="F56"/>
  <c r="I55"/>
  <c r="F55"/>
  <c r="I57"/>
  <c r="J57"/>
  <c r="G57"/>
  <c r="I56"/>
  <c r="J56"/>
  <c r="G56"/>
  <c r="J55"/>
  <c r="G55"/>
  <c r="J58"/>
  <c r="G58"/>
  <c r="H53"/>
  <c r="I53"/>
  <c r="J53"/>
  <c r="F53"/>
  <c r="G53"/>
  <c r="I31"/>
  <c r="J31"/>
  <c r="G37"/>
  <c r="F14"/>
  <c r="F13"/>
  <c r="F43"/>
  <c r="I36"/>
  <c r="J36"/>
  <c r="F36"/>
  <c r="G36"/>
  <c r="I43"/>
  <c r="J43"/>
  <c r="G43"/>
  <c r="J41"/>
  <c r="J42"/>
  <c r="I40"/>
  <c r="J40"/>
  <c r="G42"/>
  <c r="F41"/>
  <c r="G41"/>
  <c r="F31"/>
  <c r="E32"/>
  <c r="F32"/>
  <c r="E33"/>
  <c r="E34"/>
  <c r="F34"/>
  <c r="E35"/>
  <c r="E30"/>
  <c r="H32"/>
  <c r="I32"/>
  <c r="H33"/>
  <c r="I33"/>
  <c r="H34"/>
  <c r="I39"/>
  <c r="F40"/>
  <c r="G40"/>
  <c r="F39"/>
  <c r="F38"/>
  <c r="J39"/>
  <c r="I38"/>
  <c r="J38"/>
  <c r="I37"/>
  <c r="G39"/>
  <c r="G38"/>
  <c r="I22"/>
  <c r="F26"/>
  <c r="I24"/>
  <c r="J24"/>
  <c r="F24"/>
  <c r="G24"/>
  <c r="F22"/>
  <c r="F21"/>
  <c r="G21"/>
  <c r="F20"/>
  <c r="I19"/>
  <c r="J19"/>
  <c r="F19"/>
  <c r="G19"/>
  <c r="F18"/>
  <c r="F17"/>
  <c r="F16"/>
  <c r="F15"/>
  <c r="G15"/>
  <c r="G16"/>
  <c r="G17"/>
  <c r="G18"/>
  <c r="G14"/>
  <c r="G13"/>
  <c r="F12"/>
  <c r="E12"/>
  <c r="G12"/>
  <c r="J37"/>
  <c r="F35"/>
  <c r="G35"/>
  <c r="G34"/>
  <c r="G33"/>
  <c r="G32"/>
  <c r="G31"/>
  <c r="G28"/>
  <c r="G27"/>
  <c r="J26"/>
  <c r="G26"/>
  <c r="J22"/>
  <c r="G22"/>
  <c r="I23"/>
  <c r="F23"/>
  <c r="G23"/>
  <c r="G20"/>
  <c r="J32"/>
  <c r="J33"/>
  <c r="J34"/>
  <c r="J35"/>
  <c r="J30"/>
  <c r="H29"/>
  <c r="I29"/>
  <c r="J29"/>
  <c r="I25"/>
  <c r="J25"/>
  <c r="I20"/>
  <c r="J20"/>
  <c r="J21"/>
  <c r="J18"/>
  <c r="J15"/>
  <c r="J16"/>
  <c r="J17"/>
  <c r="J14"/>
  <c r="I13"/>
  <c r="F66"/>
  <c r="J65"/>
  <c r="G65"/>
  <c r="J54"/>
  <c r="G54"/>
  <c r="G67"/>
  <c r="J67"/>
  <c r="G68"/>
  <c r="J68"/>
  <c r="I12"/>
  <c r="F29"/>
  <c r="G30"/>
  <c r="G29"/>
  <c r="J23"/>
  <c r="G25"/>
  <c r="K10"/>
  <c r="L10"/>
  <c r="M10"/>
  <c r="N10"/>
  <c r="O10"/>
  <c r="P10"/>
  <c r="Q10"/>
  <c r="R10"/>
  <c r="S10"/>
  <c r="T10"/>
  <c r="U10"/>
  <c r="K8"/>
  <c r="L8"/>
  <c r="M8"/>
  <c r="N8"/>
  <c r="O8"/>
  <c r="P8"/>
  <c r="Q8"/>
  <c r="R8"/>
  <c r="S8"/>
  <c r="T8"/>
  <c r="U8"/>
  <c r="U9"/>
  <c r="J13"/>
  <c r="J11"/>
  <c r="G11"/>
  <c r="V10"/>
  <c r="W10"/>
  <c r="X10"/>
  <c r="Y10"/>
  <c r="Z10"/>
  <c r="AA10"/>
  <c r="AB10"/>
  <c r="AC10"/>
  <c r="AD10"/>
  <c r="AE10"/>
  <c r="AF10"/>
  <c r="AG10"/>
  <c r="AH10"/>
  <c r="AI10"/>
  <c r="AJ10"/>
  <c r="AK10"/>
  <c r="AL10"/>
  <c r="AM10"/>
  <c r="AN10"/>
  <c r="AO10"/>
  <c r="AP10"/>
  <c r="AQ10"/>
  <c r="AR10"/>
  <c r="AS10"/>
  <c r="AT10"/>
  <c r="L9"/>
  <c r="K9"/>
  <c r="M9"/>
  <c r="N9"/>
  <c r="O9"/>
  <c r="P9"/>
  <c r="Q9"/>
  <c r="R9"/>
  <c r="J12"/>
  <c r="S9"/>
  <c r="T9"/>
  <c r="V8"/>
  <c r="V9"/>
  <c r="W8"/>
  <c r="X8"/>
  <c r="W9"/>
  <c r="Y8"/>
  <c r="X9"/>
  <c r="Z8"/>
  <c r="Y9"/>
  <c r="AA8"/>
  <c r="Z9"/>
  <c r="AB8"/>
  <c r="AA9"/>
  <c r="AC8"/>
  <c r="AB9"/>
  <c r="AC9"/>
  <c r="AD8"/>
  <c r="AD9"/>
  <c r="AE8"/>
  <c r="AF8"/>
  <c r="AE9"/>
  <c r="AG8"/>
  <c r="AF9"/>
  <c r="AH8"/>
  <c r="AG9"/>
  <c r="AI8"/>
  <c r="AH9"/>
  <c r="AJ8"/>
  <c r="AI9"/>
  <c r="AJ9"/>
  <c r="AK8"/>
  <c r="AK9"/>
  <c r="AL8"/>
  <c r="AM8"/>
  <c r="AL9"/>
  <c r="AN8"/>
  <c r="AM9"/>
  <c r="AO8"/>
  <c r="AN9"/>
  <c r="AP8"/>
  <c r="AO9"/>
  <c r="AQ8"/>
  <c r="AP9"/>
  <c r="AR8"/>
  <c r="AQ9"/>
  <c r="AR9"/>
  <c r="AS8"/>
  <c r="AS9"/>
  <c r="AT8"/>
  <c r="AT9"/>
  <c r="I66"/>
</calcChain>
</file>

<file path=xl/sharedStrings.xml><?xml version="1.0" encoding="utf-8"?>
<sst xmlns="http://schemas.openxmlformats.org/spreadsheetml/2006/main" count="165" uniqueCount="136">
  <si>
    <t>INITIATIVE #3: Develop a data sharing process that offers context and insights for partners</t>
    <phoneticPr fontId="30" type="noConversion"/>
  </si>
  <si>
    <t>TEAM</t>
    <phoneticPr fontId="30" type="noConversion"/>
  </si>
  <si>
    <t>INITIATIVE #2: Improve data-driven decision making through increased participation &amp; "buy in" from all of our partners.</t>
    <phoneticPr fontId="30" type="noConversion"/>
  </si>
  <si>
    <t>Create Q4 Report (2017/18)</t>
    <phoneticPr fontId="30" type="noConversion"/>
  </si>
  <si>
    <t>Team</t>
    <phoneticPr fontId="30" type="noConversion"/>
  </si>
  <si>
    <t>Team</t>
    <phoneticPr fontId="30" type="noConversion"/>
  </si>
  <si>
    <t>Create2018/19  Annual Report</t>
    <phoneticPr fontId="30" type="noConversion"/>
  </si>
  <si>
    <t>AdeG</t>
    <phoneticPr fontId="30" type="noConversion"/>
  </si>
  <si>
    <t>Ongoing</t>
    <phoneticPr fontId="30" type="noConversion"/>
  </si>
  <si>
    <t>HELP</t>
  </si>
  <si>
    <t>About</t>
  </si>
  <si>
    <t xml:space="preserve"> </t>
    <phoneticPr fontId="30" type="noConversion"/>
  </si>
  <si>
    <t>This spreadsheet, including all worksheets and associated content is a copyrighted work under the United States and other copyright laws.</t>
  </si>
  <si>
    <t>https://www.vertex42.com/licensing/EULA_privateuse.html</t>
  </si>
  <si>
    <t>Conditional Formatting</t>
  </si>
  <si>
    <t>To edit conditional formatting rules, go to Conditional Formatting &gt; Manage Rules and select "This Worksheet" to see and edit all the rules.</t>
  </si>
  <si>
    <t>Adding More Rows</t>
  </si>
  <si>
    <t>PLAN
START</t>
  </si>
  <si>
    <t>PLAN
END</t>
  </si>
  <si>
    <t>TASK DESCRIPTION</t>
  </si>
  <si>
    <t>When you insert new rows, you should insert a blank row between rows that have the formatting you want. If you do that, the formatting will be copied automatically.</t>
  </si>
  <si>
    <t>Insert new rows ABOVE this one</t>
  </si>
  <si>
    <t>Adding More Columns to the Gantt Chart</t>
  </si>
  <si>
    <t>Want more features?</t>
  </si>
  <si>
    <t>© 2017 Vertex42 LLC</t>
  </si>
  <si>
    <t>By Vertex42.com</t>
  </si>
  <si>
    <t>Initiative #6: Proactively educate and communicate with all tourism stakeholders</t>
    <phoneticPr fontId="30" type="noConversion"/>
  </si>
  <si>
    <t>Initiative #8: Work with partners to develop, promote and grow strong and beneficial tourism activities and events</t>
    <phoneticPr fontId="30" type="noConversion"/>
  </si>
  <si>
    <t>LH</t>
    <phoneticPr fontId="30" type="noConversion"/>
  </si>
  <si>
    <t>Initiative #9: Explore our options to influence &amp; shape potential cannabis tourism</t>
    <phoneticPr fontId="30" type="noConversion"/>
  </si>
  <si>
    <t>Team</t>
    <phoneticPr fontId="30" type="noConversion"/>
  </si>
  <si>
    <t>Transfer responsibility to MCPA</t>
    <phoneticPr fontId="30" type="noConversion"/>
  </si>
  <si>
    <t>Build website wireframe</t>
    <phoneticPr fontId="30" type="noConversion"/>
  </si>
  <si>
    <t>Build site</t>
    <phoneticPr fontId="30" type="noConversion"/>
  </si>
  <si>
    <t>Alpha &amp; Beta Test; launch site</t>
    <phoneticPr fontId="30" type="noConversion"/>
  </si>
  <si>
    <t xml:space="preserve">Develop and test stakeholder reporting </t>
    <phoneticPr fontId="30" type="noConversion"/>
  </si>
  <si>
    <t>Team</t>
    <phoneticPr fontId="30" type="noConversion"/>
  </si>
  <si>
    <t>Educate Stakeholders about VMC benefits: Hold "town hall" meetings to educate re VMC efforts</t>
    <phoneticPr fontId="30" type="noConversion"/>
  </si>
  <si>
    <t>Initiative 4: Foster collaboration and county-wide alignment by creating and developing the “go to” website for all tourism stakeholders.</t>
    <phoneticPr fontId="30" type="noConversion"/>
  </si>
  <si>
    <t>Track and modify/refine based on analytics and user response</t>
    <phoneticPr fontId="30" type="noConversion"/>
  </si>
  <si>
    <t>AdeG</t>
    <phoneticPr fontId="30" type="noConversion"/>
  </si>
  <si>
    <t>TSF</t>
    <phoneticPr fontId="30" type="noConversion"/>
  </si>
  <si>
    <t>TSF/AdeG</t>
    <phoneticPr fontId="30" type="noConversion"/>
  </si>
  <si>
    <t>Initiative #5: Strengthen regional tourism relationships to leverage broader marketing opportunities</t>
    <phoneticPr fontId="30" type="noConversion"/>
  </si>
  <si>
    <t>Team</t>
    <phoneticPr fontId="30" type="noConversion"/>
  </si>
  <si>
    <t>Ongoing</t>
    <phoneticPr fontId="30" type="noConversion"/>
  </si>
  <si>
    <t>https://www.vertex42.com/ExcelTemplates/project-planner-template.html</t>
  </si>
  <si>
    <t>Text Within the Gantt Chart</t>
  </si>
  <si>
    <t>You can enter text within the gantt chart area, but that text does not move if you adjust the start/end dates or use the scroll bar.</t>
  </si>
  <si>
    <t>If you want to increase the time span shown in chart, you can add columns to the right of the Gantt chart by copying and pasting entire columns.</t>
  </si>
  <si>
    <t>The bars of the Gantt chart are created using conditional formatting. This spreadsheet is not designed to allow you to change the colors for different bars. Use Gantt Chart Pro if you want to do that.</t>
  </si>
  <si>
    <t>AdeG</t>
    <phoneticPr fontId="30" type="noConversion"/>
  </si>
  <si>
    <t>Leverage partnerships in tourism. i.e.; NCTC, VCA, SFTA, etc.</t>
    <phoneticPr fontId="30" type="noConversion"/>
  </si>
  <si>
    <t>RS</t>
    <phoneticPr fontId="30" type="noConversion"/>
  </si>
  <si>
    <t>Ongoing</t>
    <phoneticPr fontId="30" type="noConversion"/>
  </si>
  <si>
    <t>Solicit research/data from partners and create a list of partners that have existing data research results</t>
    <phoneticPr fontId="30" type="noConversion"/>
  </si>
  <si>
    <t>Team</t>
    <phoneticPr fontId="30" type="noConversion"/>
  </si>
  <si>
    <t xml:space="preserve">Identify potential new partners and proactively recruit </t>
    <phoneticPr fontId="30" type="noConversion"/>
  </si>
  <si>
    <t>Team</t>
    <phoneticPr fontId="30" type="noConversion"/>
  </si>
  <si>
    <t>Identify meaningful metrics and proxies with Theory SF</t>
  </si>
  <si>
    <t>AdeG</t>
    <phoneticPr fontId="30" type="noConversion"/>
  </si>
  <si>
    <t>AdeG</t>
    <phoneticPr fontId="30" type="noConversion"/>
  </si>
  <si>
    <t>Ongoing</t>
    <phoneticPr fontId="30" type="noConversion"/>
  </si>
  <si>
    <t>Hotel Adoption Program</t>
    <phoneticPr fontId="30" type="noConversion"/>
  </si>
  <si>
    <t>Alison = Gold</t>
    <phoneticPr fontId="30" type="noConversion"/>
  </si>
  <si>
    <t>Travis = Blue</t>
    <phoneticPr fontId="30" type="noConversion"/>
  </si>
  <si>
    <t>Visit Mendocino County: Strategic Direction 2017/18-2019/20</t>
  </si>
  <si>
    <t>TEAM</t>
    <phoneticPr fontId="30" type="noConversion"/>
  </si>
  <si>
    <t>Other Templates</t>
  </si>
  <si>
    <t>Visit Vertex42.com to find other project management templates.</t>
  </si>
  <si>
    <t>Project Planner Template</t>
  </si>
  <si>
    <t>Do not delete this worksheet.</t>
  </si>
  <si>
    <t>Learn About Gantt Chart Template Pro</t>
  </si>
  <si>
    <t>Project Management Templates</t>
  </si>
  <si>
    <t>This project planner template was designed to provide a simple way to create a project schedule with a Gantt chart that shows both planned and actual dates. Other than that, it contains very few features, which may be great if you want something simple.</t>
  </si>
  <si>
    <t>Monthly</t>
  </si>
  <si>
    <t>INITIATIVE 1: Increase tourism revenue through the development and implementation of the annual integrated marketing, public relations, and sales plan.</t>
  </si>
  <si>
    <t>Create 2018/19 marketing plan</t>
    <phoneticPr fontId="30" type="noConversion"/>
  </si>
  <si>
    <t>Scrub distribution list with new additions from County</t>
  </si>
  <si>
    <t>ID all meeting schedules / venues held by agencies (Chambers, County Sups,etc.)</t>
    <phoneticPr fontId="30" type="noConversion"/>
  </si>
  <si>
    <t>Develop new marketing, strategies, programs and materials</t>
    <phoneticPr fontId="30" type="noConversion"/>
  </si>
  <si>
    <t>Master Swag List creation and priorities for orders</t>
  </si>
  <si>
    <r>
      <t xml:space="preserve">IMPERATIVE 1: </t>
    </r>
    <r>
      <rPr>
        <b/>
        <sz val="11"/>
        <color theme="1"/>
        <rFont val="Arial"/>
        <family val="2"/>
        <scheme val="minor"/>
      </rPr>
      <t>Demonstrate and strengthen VMC’s contribution to county economic and community vitality </t>
    </r>
    <r>
      <rPr>
        <b/>
        <sz val="11"/>
        <color indexed="8"/>
        <rFont val="Arial"/>
        <family val="2"/>
      </rPr>
      <t xml:space="preserve">                      OBJECTIVES:                                                                                            </t>
    </r>
    <r>
      <rPr>
        <sz val="10"/>
        <color indexed="8"/>
        <rFont val="Arial"/>
        <family val="2"/>
      </rPr>
      <t>• Bid assessment growth at 5% over average of top 3 competitors
• Year-over-year increase of sales tax receipts in Mendocino County
• Year-over-year increase in stakeholder survey response rate</t>
    </r>
    <phoneticPr fontId="30" type="noConversion"/>
  </si>
  <si>
    <r>
      <t xml:space="preserve">IMPERATIVE 2: Cultivate VMC's relationships &amp; collaborations  </t>
    </r>
    <r>
      <rPr>
        <b/>
        <sz val="10"/>
        <color indexed="8"/>
        <rFont val="Arial"/>
        <family val="2"/>
      </rPr>
      <t>OBJECTIVES:</t>
    </r>
    <r>
      <rPr>
        <sz val="10"/>
        <color indexed="8"/>
        <rFont val="Arial"/>
        <family val="2"/>
      </rPr>
      <t xml:space="preserve">                                                                                                      • YOY increase in number of events launched and reaching self sufficiency
• YOY increase in “opportunities” page visitation on VMC website
• YOY increase in new applicants for BID and MCTC Board positions and committee membership</t>
    </r>
    <phoneticPr fontId="30" type="noConversion"/>
  </si>
  <si>
    <t>Audit current regional relationships for ROI; evaluate/prioritize based on results</t>
    <phoneticPr fontId="30" type="noConversion"/>
  </si>
  <si>
    <t xml:space="preserve">Create regional itineraries </t>
    <phoneticPr fontId="30" type="noConversion"/>
  </si>
  <si>
    <t>Develop content for Visit CA</t>
    <phoneticPr fontId="30" type="noConversion"/>
  </si>
  <si>
    <t>AdeG</t>
    <phoneticPr fontId="30" type="noConversion"/>
  </si>
  <si>
    <t>?</t>
    <phoneticPr fontId="30" type="noConversion"/>
  </si>
  <si>
    <t>RS</t>
    <phoneticPr fontId="30" type="noConversion"/>
  </si>
  <si>
    <t>AdeG</t>
    <phoneticPr fontId="30" type="noConversion"/>
  </si>
  <si>
    <t>Distribute monthly PR Update newsletters to stakeholders</t>
    <phoneticPr fontId="30" type="noConversion"/>
  </si>
  <si>
    <t>Create Stakeholder one-sheet for distribution</t>
    <phoneticPr fontId="30" type="noConversion"/>
  </si>
  <si>
    <t>Refine quarterly report format to correlate to Strategic and Marketing Plans</t>
    <phoneticPr fontId="30" type="noConversion"/>
  </si>
  <si>
    <t>TRS</t>
    <phoneticPr fontId="30" type="noConversion"/>
  </si>
  <si>
    <t>Do not submit copies or modifications of this template to any website or online template gallery.</t>
  </si>
  <si>
    <t>Please review the following license agreement to learn how you may or may not use this template. Thank you.</t>
  </si>
  <si>
    <t>Project Start:</t>
  </si>
  <si>
    <t>WBS</t>
  </si>
  <si>
    <t>ACTUAL
END</t>
  </si>
  <si>
    <t>ACTUAL
START</t>
  </si>
  <si>
    <t>PLAN
DAYS</t>
  </si>
  <si>
    <t>ACTUAL
DAYS</t>
  </si>
  <si>
    <t>PROGRESS</t>
  </si>
  <si>
    <t>Display:</t>
  </si>
  <si>
    <t>Display Period:</t>
  </si>
  <si>
    <t>ASSIGNED
TO</t>
  </si>
  <si>
    <t>Poll events to determine survey methodology, study and review results</t>
  </si>
  <si>
    <t xml:space="preserve">Disseminate grant info via multiple sources </t>
    <phoneticPr fontId="30" type="noConversion"/>
  </si>
  <si>
    <t>LH</t>
    <phoneticPr fontId="30" type="noConversion"/>
  </si>
  <si>
    <t xml:space="preserve">Identify upcoming events that VMC can best benefit </t>
    <phoneticPr fontId="30" type="noConversion"/>
  </si>
  <si>
    <t>LH</t>
    <phoneticPr fontId="30" type="noConversion"/>
  </si>
  <si>
    <t>Standard approach to events reporting</t>
    <phoneticPr fontId="30" type="noConversion"/>
  </si>
  <si>
    <t>Offer to provide "post mortem" of events</t>
    <phoneticPr fontId="30" type="noConversion"/>
  </si>
  <si>
    <t>Create 'One Sheet"  re: VMC role in festivals/events (What we offer in support)</t>
    <phoneticPr fontId="30" type="noConversion"/>
  </si>
  <si>
    <t>Create "opportunities" section in stakeholder newsletters</t>
    <phoneticPr fontId="30" type="noConversion"/>
  </si>
  <si>
    <r>
      <t xml:space="preserve">IMPERATIVE 3: Raise awareness of the Mendocino County experience                                                                              </t>
    </r>
    <r>
      <rPr>
        <b/>
        <sz val="10"/>
        <color indexed="8"/>
        <rFont val="Arial"/>
        <family val="2"/>
      </rPr>
      <t>OBJECTIVES:</t>
    </r>
    <r>
      <rPr>
        <sz val="10"/>
        <color indexed="8"/>
        <rFont val="Arial"/>
        <family val="2"/>
      </rPr>
      <t xml:space="preserve">                                                                                                      • Year-over-year increase Mendocino County awareness score
• Year-over-year increases in impressions and ad equivalency
• Year-over-year increase in experience perception score on in-market visitor
survey</t>
    </r>
    <phoneticPr fontId="30" type="noConversion"/>
  </si>
  <si>
    <t>Initiative #7: Increase Mendocino County brand awareness and positive perception</t>
    <phoneticPr fontId="30" type="noConversion"/>
  </si>
  <si>
    <t>AdeG</t>
    <phoneticPr fontId="30" type="noConversion"/>
  </si>
  <si>
    <t>Establish &amp; maintain brand standards</t>
    <phoneticPr fontId="30" type="noConversion"/>
  </si>
  <si>
    <t>AdeG</t>
    <phoneticPr fontId="30" type="noConversion"/>
  </si>
  <si>
    <t>TSF/AdeG</t>
    <phoneticPr fontId="30" type="noConversion"/>
  </si>
  <si>
    <t>Ongoing</t>
    <phoneticPr fontId="30" type="noConversion"/>
  </si>
  <si>
    <t>AdeG/RS</t>
    <phoneticPr fontId="30" type="noConversion"/>
  </si>
  <si>
    <t>Develop additional North Coast content</t>
    <phoneticPr fontId="30" type="noConversion"/>
  </si>
  <si>
    <t>?</t>
    <phoneticPr fontId="30" type="noConversion"/>
  </si>
  <si>
    <t>Develop Strategic Plan for North Coast Tourism Council</t>
    <phoneticPr fontId="30" type="noConversion"/>
  </si>
  <si>
    <t>Expand reach with pilot program to develop new partnerships. i.e.: Oakland, Berkley, San Mateo etc.</t>
  </si>
  <si>
    <t>?</t>
    <phoneticPr fontId="30" type="noConversion"/>
  </si>
  <si>
    <t>Establish hierarchy of stakeholders and targets</t>
  </si>
  <si>
    <t>Itemize all communications options ie., 1 on 1: Groups; Shows: Lunch &amp; Learn: etc.</t>
    <phoneticPr fontId="30" type="noConversion"/>
  </si>
  <si>
    <t>Establish consistent schedule of outreach/events</t>
    <phoneticPr fontId="30" type="noConversion"/>
  </si>
  <si>
    <t>Look into print vehicles (Columns)</t>
    <phoneticPr fontId="30" type="noConversion"/>
  </si>
  <si>
    <t>Survey Topics of interest &amp; respond with information/Programming "Pain Points"</t>
  </si>
  <si>
    <t>Create bi-monthly e-newsletter (first edition Sept)</t>
  </si>
  <si>
    <t>Develop print version with BRC for email capture of lodging recipients</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</si>
</sst>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m/d/yy;@"/>
    <numFmt numFmtId="169" formatCode="ddd\,\ m/d/yyyy"/>
  </numFmts>
  <fonts count="38">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sz val="10"/>
      <color theme="1" tint="0.499984740745262"/>
      <name val="Arial"/>
      <family val="2"/>
      <scheme val="minor"/>
    </font>
    <font>
      <sz val="11"/>
      <name val="Arial"/>
      <family val="2"/>
      <scheme val="minor"/>
    </font>
    <font>
      <b/>
      <sz val="11"/>
      <color theme="1"/>
      <name val="Arial"/>
      <family val="2"/>
      <scheme val="minor"/>
    </font>
    <font>
      <b/>
      <sz val="9"/>
      <color theme="0"/>
      <name val="Arial"/>
      <family val="2"/>
      <scheme val="minor"/>
    </font>
    <font>
      <sz val="12"/>
      <color theme="1"/>
      <name val="Arial"/>
      <family val="2"/>
      <scheme val="minor"/>
    </font>
    <font>
      <sz val="16"/>
      <color theme="1"/>
      <name val="Arial"/>
      <family val="2"/>
      <scheme val="minor"/>
    </font>
    <font>
      <i/>
      <sz val="9"/>
      <color theme="1"/>
      <name val="Arial"/>
      <family val="2"/>
      <scheme val="minor"/>
    </font>
    <font>
      <b/>
      <u/>
      <sz val="12"/>
      <color rgb="FF0070C0"/>
      <name val="Arial"/>
      <family val="2"/>
    </font>
    <font>
      <sz val="18"/>
      <color theme="4"/>
      <name val="Arial"/>
      <family val="2"/>
    </font>
    <font>
      <sz val="12"/>
      <name val="Arial"/>
      <family val="2"/>
    </font>
    <font>
      <b/>
      <sz val="12"/>
      <name val="Arial"/>
      <family val="2"/>
    </font>
    <font>
      <u/>
      <sz val="12"/>
      <color indexed="12"/>
      <name val="Arial"/>
      <family val="2"/>
    </font>
    <font>
      <b/>
      <sz val="12"/>
      <color indexed="8"/>
      <name val="Arial"/>
      <family val="2"/>
    </font>
    <font>
      <sz val="8"/>
      <color theme="1"/>
      <name val="Arial"/>
      <family val="2"/>
      <scheme val="minor"/>
    </font>
    <font>
      <sz val="11"/>
      <color theme="0" tint="-0.14999847407452621"/>
      <name val="Arial"/>
      <family val="2"/>
      <scheme val="minor"/>
    </font>
    <font>
      <sz val="10"/>
      <color theme="0" tint="-0.499984740745262"/>
      <name val="Arial"/>
      <family val="2"/>
      <scheme val="minor"/>
    </font>
    <font>
      <sz val="11"/>
      <color theme="1"/>
      <name val="Arial"/>
      <family val="2"/>
      <scheme val="minor"/>
    </font>
    <font>
      <b/>
      <sz val="10"/>
      <color theme="1"/>
      <name val="Arial"/>
      <family val="2"/>
      <scheme val="minor"/>
    </font>
    <font>
      <i/>
      <sz val="10"/>
      <color theme="1"/>
      <name val="Arial"/>
      <family val="2"/>
      <scheme val="minor"/>
    </font>
    <font>
      <u/>
      <sz val="11"/>
      <color theme="1" tint="0.499984740745262"/>
      <name val="Arial"/>
      <family val="2"/>
    </font>
    <font>
      <sz val="9"/>
      <color theme="1" tint="0.499984740745262"/>
      <name val="Arial"/>
      <family val="2"/>
      <scheme val="minor"/>
    </font>
    <font>
      <sz val="8"/>
      <name val="Verdana"/>
    </font>
    <font>
      <sz val="11"/>
      <color indexed="8"/>
      <name val="Arial"/>
      <family val="2"/>
    </font>
    <font>
      <b/>
      <sz val="11"/>
      <color indexed="8"/>
      <name val="Arial"/>
      <family val="2"/>
    </font>
    <font>
      <b/>
      <sz val="20"/>
      <color indexed="59"/>
      <name val="Arial"/>
      <family val="2"/>
    </font>
    <font>
      <b/>
      <sz val="20"/>
      <color indexed="8"/>
      <name val="Archer Book"/>
    </font>
    <font>
      <b/>
      <sz val="10"/>
      <color indexed="8"/>
      <name val="Arial"/>
      <family val="2"/>
    </font>
    <font>
      <sz val="10"/>
      <color indexed="8"/>
      <name val="Arial"/>
      <family val="2"/>
    </font>
    <font>
      <b/>
      <sz val="1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darkUp">
        <fgColor theme="1" tint="0.499984740745262"/>
        <bgColor theme="4" tint="0.39991454817346722"/>
      </patternFill>
    </fill>
    <fill>
      <patternFill patternType="solid">
        <fgColor indexed="20"/>
        <bgColor indexed="64"/>
      </patternFill>
    </fill>
    <fill>
      <patternFill patternType="solid">
        <fgColor indexed="50"/>
        <bgColor indexed="64"/>
      </patternFill>
    </fill>
    <fill>
      <patternFill patternType="solid">
        <fgColor indexed="40"/>
        <bgColor indexed="64"/>
      </patternFill>
    </fill>
    <fill>
      <patternFill patternType="solid">
        <fgColor indexed="44"/>
        <bgColor indexed="64"/>
      </patternFill>
    </fill>
  </fills>
  <borders count="17">
    <border>
      <left/>
      <right/>
      <top/>
      <bottom/>
      <diagonal/>
    </border>
    <border>
      <left/>
      <right/>
      <top style="thin">
        <color theme="0" tint="-0.34998626667073579"/>
      </top>
      <bottom/>
      <diagonal/>
    </border>
    <border>
      <left/>
      <right/>
      <top/>
      <bottom style="thin">
        <color theme="0" tint="-0.24994659260841701"/>
      </bottom>
      <diagonal/>
    </border>
    <border>
      <left style="thin">
        <color theme="0" tint="-0.14996795556505021"/>
      </left>
      <right style="thin">
        <color theme="0" tint="-0.14996795556505021"/>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thin">
        <color theme="0" tint="-0.14996795556505021"/>
      </right>
      <top/>
      <bottom style="medium">
        <color theme="0" tint="-0.1499679555650502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22"/>
      </left>
      <right style="thin">
        <color indexed="22"/>
      </right>
      <top style="medium">
        <color indexed="22"/>
      </top>
      <bottom style="medium">
        <color indexed="22"/>
      </bottom>
      <diagonal/>
    </border>
    <border>
      <left/>
      <right/>
      <top style="medium">
        <color indexed="22"/>
      </top>
      <bottom style="medium">
        <color indexed="22"/>
      </bottom>
      <diagonal/>
    </border>
    <border>
      <left style="thin">
        <color indexed="9"/>
      </left>
      <right style="thin">
        <color indexed="9"/>
      </right>
      <top style="medium">
        <color indexed="9"/>
      </top>
      <bottom style="medium">
        <color indexed="9"/>
      </bottom>
      <diagonal/>
    </border>
  </borders>
  <cellStyleXfs count="3">
    <xf numFmtId="0" fontId="0" fillId="0" borderId="0"/>
    <xf numFmtId="0" fontId="7" fillId="0" borderId="0" applyNumberFormat="0" applyFill="0" applyBorder="0" applyAlignment="0" applyProtection="0">
      <alignment vertical="top"/>
      <protection locked="0"/>
    </xf>
    <xf numFmtId="9" fontId="25" fillId="0" borderId="0" applyFont="0" applyFill="0" applyBorder="0" applyAlignment="0" applyProtection="0"/>
  </cellStyleXfs>
  <cellXfs count="115">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12" fillId="3" borderId="1" xfId="0" applyFont="1" applyFill="1" applyBorder="1" applyAlignment="1">
      <alignment horizontal="left" vertical="center" indent="1"/>
    </xf>
    <xf numFmtId="0" fontId="12" fillId="3" borderId="1" xfId="0" applyFont="1" applyFill="1" applyBorder="1" applyAlignment="1">
      <alignment horizontal="center" vertical="center" wrapText="1"/>
    </xf>
    <xf numFmtId="0" fontId="14" fillId="0" borderId="0" xfId="0" applyFont="1"/>
    <xf numFmtId="0" fontId="0" fillId="0" borderId="4" xfId="0" applyBorder="1" applyAlignment="1">
      <alignment vertical="center"/>
    </xf>
    <xf numFmtId="0" fontId="0" fillId="0" borderId="4" xfId="0" applyBorder="1" applyAlignment="1">
      <alignment horizontal="right" vertical="center"/>
    </xf>
    <xf numFmtId="0" fontId="0" fillId="2" borderId="4" xfId="0" applyFill="1" applyBorder="1" applyAlignment="1">
      <alignment vertical="center"/>
    </xf>
    <xf numFmtId="0" fontId="11" fillId="0" borderId="0" xfId="0" applyFont="1"/>
    <xf numFmtId="0" fontId="0" fillId="5" borderId="0" xfId="0" applyFont="1" applyFill="1" applyAlignment="1">
      <alignment vertical="top" wrapText="1"/>
    </xf>
    <xf numFmtId="0" fontId="13" fillId="5" borderId="0" xfId="0" applyFont="1" applyFill="1" applyAlignment="1">
      <alignment horizontal="center" vertical="top" wrapText="1"/>
    </xf>
    <xf numFmtId="0" fontId="16" fillId="5" borderId="0" xfId="1" applyFont="1" applyFill="1" applyAlignment="1" applyProtection="1">
      <alignment horizontal="center" vertical="top" wrapText="1"/>
    </xf>
    <xf numFmtId="0" fontId="0" fillId="0" borderId="0" xfId="0" applyAlignment="1">
      <alignment horizontal="right"/>
    </xf>
    <xf numFmtId="0" fontId="4" fillId="0" borderId="5" xfId="0" applyFont="1" applyBorder="1"/>
    <xf numFmtId="0" fontId="17" fillId="0" borderId="6" xfId="0" applyFont="1" applyFill="1" applyBorder="1" applyAlignment="1">
      <alignment horizontal="left" vertical="center"/>
    </xf>
    <xf numFmtId="0" fontId="0" fillId="0" borderId="5" xfId="0" applyBorder="1"/>
    <xf numFmtId="0" fontId="18" fillId="0" borderId="7" xfId="0" applyFont="1" applyBorder="1" applyAlignment="1">
      <alignment horizontal="left" wrapText="1" indent="1"/>
    </xf>
    <xf numFmtId="0" fontId="6" fillId="0" borderId="5" xfId="0" applyFont="1" applyBorder="1"/>
    <xf numFmtId="0" fontId="18" fillId="0" borderId="5" xfId="0" applyFont="1" applyBorder="1" applyAlignment="1">
      <alignment horizontal="left" wrapText="1"/>
    </xf>
    <xf numFmtId="0" fontId="19" fillId="0" borderId="5" xfId="0" applyFont="1" applyBorder="1" applyAlignment="1">
      <alignment horizontal="left" wrapText="1"/>
    </xf>
    <xf numFmtId="0" fontId="18" fillId="0" borderId="5" xfId="0" applyFont="1" applyBorder="1" applyAlignment="1">
      <alignment horizontal="left"/>
    </xf>
    <xf numFmtId="0" fontId="4" fillId="0" borderId="0" xfId="0" applyFont="1"/>
    <xf numFmtId="0" fontId="7" fillId="0" borderId="5" xfId="1" applyBorder="1" applyAlignment="1" applyProtection="1">
      <alignment horizontal="left" wrapText="1"/>
    </xf>
    <xf numFmtId="0" fontId="20" fillId="0" borderId="5" xfId="1" applyFont="1" applyBorder="1" applyAlignment="1" applyProtection="1">
      <alignment horizontal="left" wrapText="1"/>
    </xf>
    <xf numFmtId="0" fontId="0" fillId="0" borderId="0" xfId="0" applyAlignment="1">
      <alignment horizontal="right" vertical="center"/>
    </xf>
    <xf numFmtId="0" fontId="0" fillId="0" borderId="8" xfId="0" applyNumberFormat="1" applyBorder="1" applyAlignment="1">
      <alignment horizontal="center" vertical="center"/>
    </xf>
    <xf numFmtId="14" fontId="23" fillId="0" borderId="2" xfId="0" applyNumberFormat="1" applyFont="1" applyBorder="1"/>
    <xf numFmtId="14" fontId="22" fillId="4" borderId="9" xfId="0" applyNumberFormat="1" applyFont="1" applyFill="1" applyBorder="1" applyAlignment="1">
      <alignment horizontal="center" vertical="center" wrapText="1"/>
    </xf>
    <xf numFmtId="0" fontId="8" fillId="6" borderId="10" xfId="0" applyFont="1" applyFill="1" applyBorder="1" applyAlignment="1">
      <alignment horizontal="center" vertical="center" shrinkToFit="1"/>
    </xf>
    <xf numFmtId="0" fontId="24" fillId="0" borderId="0" xfId="0" applyFont="1" applyAlignment="1">
      <alignment vertical="center"/>
    </xf>
    <xf numFmtId="0" fontId="0" fillId="0" borderId="3" xfId="0" applyFont="1" applyFill="1" applyBorder="1" applyAlignment="1">
      <alignment horizontal="center" vertical="center"/>
    </xf>
    <xf numFmtId="0" fontId="15" fillId="2" borderId="3" xfId="0" applyFont="1" applyFill="1" applyBorder="1" applyAlignment="1">
      <alignment horizontal="center" vertical="center"/>
    </xf>
    <xf numFmtId="0" fontId="0" fillId="0" borderId="3" xfId="0" applyFont="1" applyFill="1" applyBorder="1" applyAlignment="1">
      <alignment horizontal="left" vertical="center"/>
    </xf>
    <xf numFmtId="0" fontId="15" fillId="2" borderId="3" xfId="0" applyFont="1" applyFill="1" applyBorder="1" applyAlignment="1">
      <alignment horizontal="left" vertical="center"/>
    </xf>
    <xf numFmtId="0" fontId="8" fillId="0" borderId="3" xfId="0" applyNumberFormat="1" applyFont="1" applyFill="1" applyBorder="1" applyAlignment="1">
      <alignment horizontal="center" vertical="center"/>
    </xf>
    <xf numFmtId="0" fontId="27" fillId="2" borderId="3" xfId="0" applyNumberFormat="1" applyFont="1" applyFill="1" applyBorder="1" applyAlignment="1">
      <alignment horizontal="center" vertical="center"/>
    </xf>
    <xf numFmtId="0" fontId="12" fillId="3" borderId="1" xfId="0" applyFont="1" applyFill="1" applyBorder="1" applyAlignment="1">
      <alignment horizontal="center" vertical="center"/>
    </xf>
    <xf numFmtId="9" fontId="10" fillId="0" borderId="3" xfId="2" applyFont="1" applyFill="1" applyBorder="1" applyAlignment="1">
      <alignment horizontal="center" vertical="center"/>
    </xf>
    <xf numFmtId="9" fontId="10" fillId="2" borderId="3" xfId="2" applyFont="1" applyFill="1" applyBorder="1" applyAlignment="1">
      <alignment horizontal="center" vertical="center"/>
    </xf>
    <xf numFmtId="168" fontId="0" fillId="0" borderId="3" xfId="0" applyNumberFormat="1" applyFont="1" applyFill="1" applyBorder="1" applyAlignment="1">
      <alignment horizontal="center" vertical="center"/>
    </xf>
    <xf numFmtId="168" fontId="10" fillId="0" borderId="3" xfId="0" applyNumberFormat="1" applyFont="1" applyFill="1" applyBorder="1" applyAlignment="1">
      <alignment horizontal="center" vertical="center"/>
    </xf>
    <xf numFmtId="168" fontId="9" fillId="2" borderId="3" xfId="0" applyNumberFormat="1" applyFont="1" applyFill="1" applyBorder="1" applyAlignment="1">
      <alignment horizontal="left" vertical="center"/>
    </xf>
    <xf numFmtId="168" fontId="10" fillId="2" borderId="3" xfId="0" applyNumberFormat="1" applyFont="1" applyFill="1" applyBorder="1" applyAlignment="1">
      <alignment horizontal="center" vertical="center"/>
    </xf>
    <xf numFmtId="0" fontId="0" fillId="0" borderId="11" xfId="0" applyNumberFormat="1" applyBorder="1" applyAlignment="1">
      <alignment horizontal="center" vertical="center"/>
    </xf>
    <xf numFmtId="0" fontId="10" fillId="0" borderId="3"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xf>
    <xf numFmtId="0" fontId="28" fillId="0" borderId="0" xfId="1" applyFont="1" applyAlignment="1" applyProtection="1"/>
    <xf numFmtId="0" fontId="21" fillId="0" borderId="5" xfId="0" applyFont="1" applyBorder="1" applyAlignment="1">
      <alignment horizontal="left" wrapText="1"/>
    </xf>
    <xf numFmtId="0" fontId="2" fillId="0" borderId="0" xfId="0" applyFont="1" applyAlignment="1">
      <alignment horizontal="left"/>
    </xf>
    <xf numFmtId="0" fontId="7" fillId="0" borderId="0" xfId="1" applyAlignment="1" applyProtection="1"/>
    <xf numFmtId="0" fontId="29" fillId="0" borderId="0" xfId="0" applyFont="1" applyAlignment="1">
      <alignment horizontal="left"/>
    </xf>
    <xf numFmtId="0" fontId="12" fillId="7" borderId="1" xfId="0" applyFont="1" applyFill="1" applyBorder="1" applyAlignment="1">
      <alignment horizontal="center" vertical="center" wrapText="1"/>
    </xf>
    <xf numFmtId="0" fontId="26" fillId="8" borderId="14" xfId="0" applyNumberFormat="1" applyFont="1" applyFill="1" applyBorder="1" applyAlignment="1">
      <alignment horizontal="center" vertical="center"/>
    </xf>
    <xf numFmtId="0" fontId="32" fillId="8" borderId="3" xfId="0" applyFont="1" applyFill="1" applyBorder="1" applyAlignment="1">
      <alignment horizontal="center" vertical="center"/>
    </xf>
    <xf numFmtId="9" fontId="10" fillId="8" borderId="14" xfId="2" applyFont="1" applyFill="1" applyBorder="1" applyAlignment="1">
      <alignment horizontal="center" vertical="center"/>
    </xf>
    <xf numFmtId="168" fontId="0" fillId="8" borderId="14" xfId="0" applyNumberFormat="1" applyFont="1" applyFill="1" applyBorder="1" applyAlignment="1">
      <alignment horizontal="center" vertical="center"/>
    </xf>
    <xf numFmtId="168" fontId="10" fillId="8" borderId="14" xfId="0" applyNumberFormat="1" applyFont="1" applyFill="1" applyBorder="1" applyAlignment="1">
      <alignment horizontal="center" vertical="center"/>
    </xf>
    <xf numFmtId="0" fontId="10" fillId="8" borderId="14" xfId="0" applyNumberFormat="1" applyFont="1" applyFill="1" applyBorder="1" applyAlignment="1">
      <alignment horizontal="center" vertical="center"/>
    </xf>
    <xf numFmtId="0" fontId="0" fillId="1" borderId="15" xfId="0" applyFill="1" applyBorder="1" applyAlignment="1">
      <alignment vertical="center"/>
    </xf>
    <xf numFmtId="0" fontId="0" fillId="9" borderId="0" xfId="0" applyFill="1"/>
    <xf numFmtId="0" fontId="0" fillId="10" borderId="0" xfId="0" applyFill="1"/>
    <xf numFmtId="0" fontId="33" fillId="0" borderId="0" xfId="0" applyFont="1" applyAlignment="1">
      <alignment horizontal="left"/>
    </xf>
    <xf numFmtId="0" fontId="34" fillId="0" borderId="0" xfId="0" applyFont="1" applyAlignment="1">
      <alignment horizontal="left"/>
    </xf>
    <xf numFmtId="0" fontId="0" fillId="0" borderId="0" xfId="0" applyBorder="1" applyAlignment="1">
      <alignment vertical="center"/>
    </xf>
    <xf numFmtId="0" fontId="35" fillId="11" borderId="14" xfId="0" applyNumberFormat="1" applyFont="1" applyFill="1" applyBorder="1" applyAlignment="1">
      <alignment horizontal="center" vertical="center"/>
    </xf>
    <xf numFmtId="0" fontId="32" fillId="11" borderId="14" xfId="0" applyFont="1" applyFill="1" applyBorder="1" applyAlignment="1">
      <alignment horizontal="center" vertical="center"/>
    </xf>
    <xf numFmtId="9" fontId="6" fillId="11" borderId="14" xfId="2" applyFont="1" applyFill="1" applyBorder="1" applyAlignment="1">
      <alignment horizontal="center" vertical="center"/>
    </xf>
    <xf numFmtId="168" fontId="0" fillId="11" borderId="14" xfId="0" applyNumberFormat="1" applyFont="1" applyFill="1" applyBorder="1" applyAlignment="1">
      <alignment horizontal="center" vertical="center"/>
    </xf>
    <xf numFmtId="168" fontId="6" fillId="11" borderId="14" xfId="0" applyNumberFormat="1" applyFont="1" applyFill="1" applyBorder="1" applyAlignment="1">
      <alignment horizontal="center" vertical="center"/>
    </xf>
    <xf numFmtId="0" fontId="6" fillId="11" borderId="14" xfId="0" applyNumberFormat="1" applyFont="1" applyFill="1" applyBorder="1" applyAlignment="1">
      <alignment horizontal="center" vertical="center"/>
    </xf>
    <xf numFmtId="0" fontId="36" fillId="0" borderId="14" xfId="0" applyNumberFormat="1" applyFont="1" applyFill="1" applyBorder="1" applyAlignment="1">
      <alignment horizontal="center" vertical="center"/>
    </xf>
    <xf numFmtId="9" fontId="6" fillId="0" borderId="14" xfId="2" applyFont="1" applyFill="1" applyBorder="1" applyAlignment="1">
      <alignment horizontal="center" vertical="center"/>
    </xf>
    <xf numFmtId="168" fontId="6" fillId="0" borderId="14"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32" fillId="8" borderId="14" xfId="0" applyFont="1" applyFill="1" applyBorder="1" applyAlignment="1">
      <alignment horizontal="left" vertical="center" wrapText="1"/>
    </xf>
    <xf numFmtId="0" fontId="32" fillId="11" borderId="14" xfId="0" applyFont="1" applyFill="1" applyBorder="1" applyAlignment="1">
      <alignment horizontal="left" vertical="center" wrapText="1"/>
    </xf>
    <xf numFmtId="0" fontId="0" fillId="0" borderId="14" xfId="0" applyFill="1" applyBorder="1" applyAlignment="1">
      <alignment horizontal="left" vertical="center" indent="1"/>
    </xf>
    <xf numFmtId="0" fontId="0" fillId="0" borderId="14" xfId="0" applyFill="1" applyBorder="1" applyAlignment="1">
      <alignment horizontal="left" vertical="center" wrapText="1" indent="1"/>
    </xf>
    <xf numFmtId="0" fontId="35" fillId="8" borderId="14" xfId="0" applyNumberFormat="1" applyFont="1" applyFill="1" applyBorder="1" applyAlignment="1">
      <alignment horizontal="center" vertical="center"/>
    </xf>
    <xf numFmtId="9" fontId="6" fillId="8" borderId="14" xfId="2" applyFont="1" applyFill="1" applyBorder="1" applyAlignment="1">
      <alignment horizontal="center" vertical="center"/>
    </xf>
    <xf numFmtId="168" fontId="6" fillId="8" borderId="14" xfId="0" applyNumberFormat="1" applyFont="1" applyFill="1" applyBorder="1" applyAlignment="1">
      <alignment horizontal="center" vertical="center"/>
    </xf>
    <xf numFmtId="0" fontId="6" fillId="8" borderId="14" xfId="0" applyNumberFormat="1" applyFont="1" applyFill="1" applyBorder="1" applyAlignment="1">
      <alignment horizontal="center" vertical="center"/>
    </xf>
    <xf numFmtId="0" fontId="31" fillId="8" borderId="3" xfId="0" applyFont="1" applyFill="1" applyBorder="1" applyAlignment="1">
      <alignment horizontal="center" vertical="center"/>
    </xf>
    <xf numFmtId="0" fontId="0" fillId="0" borderId="3" xfId="0" applyFill="1" applyBorder="1" applyAlignment="1">
      <alignment horizontal="center" vertical="center"/>
    </xf>
    <xf numFmtId="9" fontId="37" fillId="11" borderId="14" xfId="2" applyFont="1" applyFill="1" applyBorder="1" applyAlignment="1">
      <alignment horizontal="center" vertical="center"/>
    </xf>
    <xf numFmtId="168" fontId="32" fillId="11" borderId="14" xfId="0" applyNumberFormat="1" applyFont="1" applyFill="1" applyBorder="1" applyAlignment="1">
      <alignment horizontal="center" vertical="center"/>
    </xf>
    <xf numFmtId="168" fontId="37" fillId="11" borderId="16" xfId="0" applyNumberFormat="1" applyFont="1" applyFill="1" applyBorder="1" applyAlignment="1">
      <alignment horizontal="center" vertical="center"/>
    </xf>
    <xf numFmtId="0" fontId="37" fillId="11" borderId="14" xfId="0" applyNumberFormat="1" applyFont="1" applyFill="1" applyBorder="1" applyAlignment="1">
      <alignment horizontal="center" vertical="center"/>
    </xf>
    <xf numFmtId="168" fontId="37" fillId="11" borderId="14" xfId="0" applyNumberFormat="1" applyFont="1" applyFill="1" applyBorder="1" applyAlignment="1">
      <alignment horizontal="center" vertical="center"/>
    </xf>
    <xf numFmtId="0" fontId="0" fillId="0" borderId="14" xfId="0" applyFill="1" applyBorder="1" applyAlignment="1">
      <alignment horizontal="left" vertical="center" wrapText="1" indent="2"/>
    </xf>
    <xf numFmtId="14" fontId="0" fillId="0" borderId="14" xfId="0" applyNumberFormat="1" applyFont="1" applyFill="1" applyBorder="1" applyAlignment="1">
      <alignment horizontal="center" vertical="center"/>
    </xf>
    <xf numFmtId="14" fontId="6" fillId="0" borderId="14" xfId="0" applyNumberFormat="1" applyFont="1" applyFill="1" applyBorder="1" applyAlignment="1">
      <alignment horizontal="center" vertical="center"/>
    </xf>
    <xf numFmtId="0" fontId="0" fillId="0" borderId="14" xfId="0" applyFill="1" applyBorder="1" applyAlignment="1">
      <alignment horizontal="left" vertical="center" indent="2"/>
    </xf>
    <xf numFmtId="0" fontId="31" fillId="11" borderId="14" xfId="0" applyFont="1" applyFill="1" applyBorder="1" applyAlignment="1">
      <alignment horizontal="center" vertical="center"/>
    </xf>
    <xf numFmtId="0" fontId="31" fillId="0" borderId="14" xfId="0" applyFont="1" applyFill="1" applyBorder="1" applyAlignment="1">
      <alignment horizontal="center" vertical="center"/>
    </xf>
    <xf numFmtId="168" fontId="31" fillId="0" borderId="14" xfId="0" applyNumberFormat="1" applyFont="1" applyFill="1" applyBorder="1" applyAlignment="1">
      <alignment horizontal="center" vertical="center"/>
    </xf>
    <xf numFmtId="0" fontId="36" fillId="11" borderId="14" xfId="0" applyNumberFormat="1" applyFont="1" applyFill="1" applyBorder="1" applyAlignment="1">
      <alignment horizontal="center" vertical="center"/>
    </xf>
    <xf numFmtId="0" fontId="0" fillId="11" borderId="14" xfId="0" applyFill="1" applyBorder="1" applyAlignment="1">
      <alignment horizontal="center" vertical="center"/>
    </xf>
    <xf numFmtId="0" fontId="32" fillId="11" borderId="14" xfId="0" applyFont="1" applyFill="1" applyBorder="1" applyAlignment="1">
      <alignment horizontal="left" vertical="center" wrapText="1" indent="1"/>
    </xf>
    <xf numFmtId="0" fontId="31" fillId="0" borderId="14" xfId="0" applyFont="1" applyFill="1" applyBorder="1" applyAlignment="1">
      <alignment horizontal="left" vertical="center" wrapText="1" indent="2"/>
    </xf>
    <xf numFmtId="0" fontId="0" fillId="9" borderId="15" xfId="0" applyFill="1" applyBorder="1" applyAlignment="1">
      <alignment vertical="center"/>
    </xf>
    <xf numFmtId="0" fontId="0" fillId="0" borderId="14" xfId="0" applyFont="1" applyFill="1" applyBorder="1" applyAlignment="1">
      <alignment horizontal="left" vertical="center" wrapText="1" indent="1"/>
    </xf>
    <xf numFmtId="168" fontId="6" fillId="0" borderId="16" xfId="0" applyNumberFormat="1" applyFont="1" applyFill="1" applyBorder="1" applyAlignment="1">
      <alignment horizontal="center" vertical="center"/>
    </xf>
    <xf numFmtId="169" fontId="0" fillId="0" borderId="12" xfId="0" applyNumberFormat="1" applyBorder="1" applyAlignment="1">
      <alignment horizontal="center" vertical="center"/>
    </xf>
    <xf numFmtId="169" fontId="0" fillId="0" borderId="13" xfId="0" applyNumberFormat="1" applyBorder="1" applyAlignment="1">
      <alignment horizontal="center" vertical="center"/>
    </xf>
    <xf numFmtId="0" fontId="7" fillId="0" borderId="0" xfId="1" applyAlignment="1" applyProtection="1">
      <alignment horizontal="right" vertical="top"/>
    </xf>
  </cellXfs>
  <cellStyles count="3">
    <cellStyle name="Hyperlink" xfId="1" builtinId="8" customBuiltin="1"/>
    <cellStyle name="Normal" xfId="0" builtinId="0"/>
    <cellStyle name="Percent" xfId="2" builtinId="5"/>
  </cellStyles>
  <dxfs count="20">
    <dxf>
      <fill>
        <patternFill>
          <bgColor rgb="FF3969AD"/>
        </patternFill>
      </fill>
    </dxf>
    <dxf>
      <fill>
        <patternFill patternType="darkUp">
          <fgColor theme="1" tint="0.499984740745262"/>
        </patternFill>
      </fill>
    </dxf>
    <dxf>
      <border>
        <right style="thin">
          <color theme="0" tint="-0.14996795556505021"/>
        </right>
        <vertical/>
        <horizontal/>
      </border>
    </dxf>
    <dxf>
      <fill>
        <patternFill>
          <bgColor rgb="FF3969AD"/>
        </patternFill>
      </fill>
    </dxf>
    <dxf>
      <fill>
        <patternFill patternType="darkUp">
          <fgColor theme="1" tint="0.499984740745262"/>
        </patternFill>
      </fill>
    </dxf>
    <dxf>
      <border>
        <right style="thin">
          <color theme="0" tint="-0.14996795556505021"/>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3969AD"/>
        </patternFill>
      </fill>
    </dxf>
    <dxf>
      <fill>
        <patternFill patternType="darkUp">
          <fgColor theme="1" tint="0.499984740745262"/>
        </patternFill>
      </fill>
    </dxf>
    <dxf>
      <border>
        <right style="thin">
          <color theme="0" tint="-0.14996795556505021"/>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tableStyle name="ToDoList" pivot="0" count="9">
      <tableStyleElement type="wholeTable" dxfId="19"/>
      <tableStyleElement type="headerRow" dxfId="18"/>
      <tableStyleElement type="totalRow" dxfId="17"/>
      <tableStyleElement type="firstColumn" dxfId="16"/>
      <tableStyleElement type="lastColumn" dxfId="15"/>
      <tableStyleElement type="firstRowStripe" dxfId="14"/>
      <tableStyleElement type="secondRowStripe" dxfId="13"/>
      <tableStyleElement type="firstColumnStripe" dxfId="12"/>
      <tableStyleElement type="secondColumnStripe" dxfId="1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69696"/>
      <color rgb="FFC0C0C0"/>
      <color rgb="FF427FC2"/>
      <color rgb="FF44678E"/>
      <color rgb="FF42648A"/>
      <color rgb="FF215881"/>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xdr:colOff>
      <xdr:row>0</xdr:row>
      <xdr:rowOff>0</xdr:rowOff>
    </xdr:from>
    <xdr:to>
      <xdr:col>1</xdr:col>
      <xdr:colOff>1133852</xdr:colOff>
      <xdr:row>2</xdr:row>
      <xdr:rowOff>197104</xdr:rowOff>
    </xdr:to>
    <xdr:pic>
      <xdr:nvPicPr>
        <xdr:cNvPr id="4" name="Picture 3" descr="Mendo_logo_FindHappy_RGB.jpg"/>
        <xdr:cNvPicPr>
          <a:picLocks noChangeAspect="1"/>
        </xdr:cNvPicPr>
      </xdr:nvPicPr>
      <xdr:blipFill>
        <a:blip xmlns:r="http://schemas.openxmlformats.org/officeDocument/2006/relationships" r:embed="rId1"/>
        <a:stretch>
          <a:fillRect/>
        </a:stretch>
      </xdr:blipFill>
      <xdr:spPr>
        <a:xfrm>
          <a:off x="32" y="0"/>
          <a:ext cx="1621500" cy="786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4257675</xdr:colOff>
      <xdr:row>0</xdr:row>
      <xdr:rowOff>58579</xdr:rowOff>
    </xdr:from>
    <xdr:to>
      <xdr:col>2</xdr:col>
      <xdr:colOff>428625</xdr:colOff>
      <xdr:row>0</xdr:row>
      <xdr:rowOff>371475</xdr:rowOff>
    </xdr:to>
    <xdr:pic>
      <xdr:nvPicPr>
        <xdr:cNvPr id="2" name="Picture 1">
          <a:extLst>
            <a:ext uri="{FF2B5EF4-FFF2-40B4-BE49-F238E27FC236}">
              <a16:creationId xmlns:a16="http://schemas.microsoft.com/office/drawing/2014/main" xmlns:a="http://schemas.openxmlformats.org/drawingml/2006/main" xmlns:xdr="http://schemas.openxmlformats.org/drawingml/2006/spreadsheetDrawing"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4943475" y="58579"/>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3533775</xdr:colOff>
      <xdr:row>0</xdr:row>
      <xdr:rowOff>57151</xdr:rowOff>
    </xdr:from>
    <xdr:to>
      <xdr:col>1</xdr:col>
      <xdr:colOff>5057775</xdr:colOff>
      <xdr:row>0</xdr:row>
      <xdr:rowOff>400051</xdr:rowOff>
    </xdr:to>
    <xdr:pic>
      <xdr:nvPicPr>
        <xdr:cNvPr id="2" name="Picture 1">
          <a:extLst>
            <a:ext uri="{FF2B5EF4-FFF2-40B4-BE49-F238E27FC236}">
              <a16:creationId xmlns:a16="http://schemas.microsoft.com/office/drawing/2014/main" xmlns:a="http://schemas.openxmlformats.org/drawingml/2006/main" xmlns:xdr="http://schemas.openxmlformats.org/drawingml/2006/spreadsheetDrawing"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3733800" y="57151"/>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Vertex42 - Blue">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a="http://schemas.openxmlformats.org/drawingml/2006/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ertex42.com/ExcelTemplates/project-planner-template.html" TargetMode="Externa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project-management.html" TargetMode="External"/><Relationship Id="rId4" Type="http://schemas.openxmlformats.org/officeDocument/2006/relationships/drawing" Target="../drawings/drawing2.xml"/><Relationship Id="rId1" Type="http://schemas.openxmlformats.org/officeDocument/2006/relationships/hyperlink" Target="https://www.vertex42.com/ExcelTemplates/project-planner-template.html" TargetMode="External"/><Relationship Id="rId2" Type="http://schemas.openxmlformats.org/officeDocument/2006/relationships/hyperlink" Target="https://www.vertex42.com/ExcelTemplates/gantt-chart-template-pro.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vertex42.com/licensing/EULA_privateuse.html" TargetMode="External"/><Relationship Id="rId2" Type="http://schemas.openxmlformats.org/officeDocument/2006/relationships/hyperlink" Target="https://www.vertex42.com/ExcelTemplates/project-planner-template.html"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BO74"/>
  <sheetViews>
    <sheetView showGridLines="0" tabSelected="1" zoomScale="125" workbookViewId="0">
      <pane ySplit="10" topLeftCell="A60" activePane="bottomLeft" state="frozen"/>
      <selection activeCell="B1" sqref="B1"/>
      <selection pane="bottomLeft" activeCell="A70" sqref="A70:XFD70"/>
    </sheetView>
  </sheetViews>
  <sheetFormatPr baseColWidth="10" defaultColWidth="8.7109375" defaultRowHeight="13"/>
  <cols>
    <col min="1" max="1" width="5.42578125" customWidth="1"/>
    <col min="2" max="2" width="50.85546875" customWidth="1"/>
    <col min="3" max="3" width="9" customWidth="1"/>
    <col min="4" max="4" width="10.5703125" customWidth="1"/>
    <col min="5" max="5" width="9.42578125" style="10" customWidth="1"/>
    <col min="6" max="6" width="9.42578125" customWidth="1"/>
    <col min="7" max="7" width="7.42578125" customWidth="1"/>
    <col min="8" max="8" width="9.42578125" style="10" customWidth="1"/>
    <col min="9" max="9" width="9.42578125" customWidth="1"/>
    <col min="10" max="10" width="8.140625" customWidth="1"/>
    <col min="11" max="46" width="6.140625" customWidth="1"/>
  </cols>
  <sheetData>
    <row r="1" spans="1:46" ht="23">
      <c r="B1" s="1"/>
      <c r="C1" s="1"/>
      <c r="D1" s="2"/>
      <c r="E1" s="57"/>
      <c r="F1" s="2"/>
      <c r="G1" s="2"/>
      <c r="H1" s="9"/>
      <c r="I1" s="2"/>
      <c r="J1" s="2"/>
      <c r="K1" s="38"/>
    </row>
    <row r="2" spans="1:46" ht="23">
      <c r="A2" s="70"/>
      <c r="B2" s="1"/>
      <c r="C2" s="1"/>
      <c r="D2" s="2"/>
      <c r="E2" s="57"/>
      <c r="F2" s="2"/>
      <c r="G2" s="2"/>
      <c r="H2" s="9"/>
      <c r="I2" s="2"/>
      <c r="J2" s="2"/>
      <c r="K2" s="38"/>
    </row>
    <row r="3" spans="1:46" ht="23">
      <c r="A3" s="70"/>
      <c r="B3" s="1"/>
      <c r="C3" s="1"/>
      <c r="D3" s="2"/>
      <c r="E3" s="57"/>
      <c r="F3" s="2"/>
      <c r="G3" s="2"/>
      <c r="H3" s="9"/>
      <c r="I3" s="2"/>
      <c r="J3" s="2"/>
      <c r="K3" s="38"/>
    </row>
    <row r="4" spans="1:46" ht="25">
      <c r="A4" s="71" t="s">
        <v>66</v>
      </c>
      <c r="B4" s="1"/>
      <c r="C4" s="1"/>
      <c r="D4" s="2"/>
      <c r="E4" s="57"/>
      <c r="F4" s="2"/>
      <c r="G4" s="2"/>
      <c r="H4" s="9"/>
      <c r="I4" s="2"/>
      <c r="J4" s="2"/>
      <c r="K4" s="38"/>
    </row>
    <row r="5" spans="1:46" ht="19.5" customHeight="1">
      <c r="A5" s="13"/>
      <c r="B5" s="13"/>
      <c r="C5" s="13"/>
      <c r="K5" s="59"/>
    </row>
    <row r="6" spans="1:46" ht="19.5" customHeight="1">
      <c r="A6" s="13"/>
      <c r="D6" s="33" t="s">
        <v>97</v>
      </c>
      <c r="E6" s="112">
        <v>42917</v>
      </c>
      <c r="F6" s="113"/>
    </row>
    <row r="7" spans="1:46" ht="19.5" customHeight="1">
      <c r="A7" s="33"/>
      <c r="D7" s="33" t="s">
        <v>104</v>
      </c>
      <c r="E7" s="52" t="s">
        <v>75</v>
      </c>
    </row>
    <row r="8" spans="1:46" ht="18" hidden="1" customHeight="1">
      <c r="A8" s="33"/>
      <c r="D8" s="33" t="s">
        <v>105</v>
      </c>
      <c r="E8" s="34">
        <v>1</v>
      </c>
      <c r="K8" s="35">
        <f>IF(E7="Weekly",E6+7*(E8-1),IF(E7="Daily",E6+(E8-1),IF(E7="Monthly",EDATE($E$6,($E$8-1)),EDATE($E$6,3*($E$8-1)))))</f>
        <v>42917</v>
      </c>
      <c r="L8" s="35">
        <f t="shared" ref="L8:AT8" si="0">IF($E$7="Daily",K8+1,IF($E$7="Weekly",K8+7,IF($E$7="Monthly",EDATE($E$6,L10-1),EDATE($E$6,3*(L10-1)))))</f>
        <v>42948</v>
      </c>
      <c r="M8" s="35">
        <f t="shared" si="0"/>
        <v>42979</v>
      </c>
      <c r="N8" s="35">
        <f t="shared" si="0"/>
        <v>43009</v>
      </c>
      <c r="O8" s="35">
        <f t="shared" si="0"/>
        <v>43040</v>
      </c>
      <c r="P8" s="35">
        <f t="shared" si="0"/>
        <v>43070</v>
      </c>
      <c r="Q8" s="35">
        <f t="shared" si="0"/>
        <v>43101</v>
      </c>
      <c r="R8" s="35">
        <f t="shared" si="0"/>
        <v>43132</v>
      </c>
      <c r="S8" s="35">
        <f t="shared" si="0"/>
        <v>43160</v>
      </c>
      <c r="T8" s="35">
        <f t="shared" si="0"/>
        <v>43191</v>
      </c>
      <c r="U8" s="35">
        <f t="shared" si="0"/>
        <v>43221</v>
      </c>
      <c r="V8" s="35">
        <f t="shared" si="0"/>
        <v>43252</v>
      </c>
      <c r="W8" s="35">
        <f t="shared" si="0"/>
        <v>43282</v>
      </c>
      <c r="X8" s="35">
        <f t="shared" si="0"/>
        <v>43313</v>
      </c>
      <c r="Y8" s="35">
        <f t="shared" si="0"/>
        <v>43344</v>
      </c>
      <c r="Z8" s="35">
        <f t="shared" si="0"/>
        <v>43374</v>
      </c>
      <c r="AA8" s="35">
        <f t="shared" si="0"/>
        <v>43405</v>
      </c>
      <c r="AB8" s="35">
        <f t="shared" si="0"/>
        <v>43435</v>
      </c>
      <c r="AC8" s="35">
        <f t="shared" si="0"/>
        <v>43466</v>
      </c>
      <c r="AD8" s="35">
        <f t="shared" si="0"/>
        <v>43497</v>
      </c>
      <c r="AE8" s="35">
        <f t="shared" si="0"/>
        <v>43525</v>
      </c>
      <c r="AF8" s="35">
        <f t="shared" si="0"/>
        <v>43556</v>
      </c>
      <c r="AG8" s="35">
        <f t="shared" si="0"/>
        <v>43586</v>
      </c>
      <c r="AH8" s="35">
        <f t="shared" si="0"/>
        <v>43617</v>
      </c>
      <c r="AI8" s="35">
        <f t="shared" si="0"/>
        <v>43647</v>
      </c>
      <c r="AJ8" s="35">
        <f t="shared" si="0"/>
        <v>43678</v>
      </c>
      <c r="AK8" s="35">
        <f t="shared" si="0"/>
        <v>43709</v>
      </c>
      <c r="AL8" s="35">
        <f t="shared" si="0"/>
        <v>43739</v>
      </c>
      <c r="AM8" s="35">
        <f t="shared" si="0"/>
        <v>43770</v>
      </c>
      <c r="AN8" s="35">
        <f t="shared" si="0"/>
        <v>43800</v>
      </c>
      <c r="AO8" s="35">
        <f t="shared" si="0"/>
        <v>43831</v>
      </c>
      <c r="AP8" s="35">
        <f t="shared" si="0"/>
        <v>43862</v>
      </c>
      <c r="AQ8" s="35">
        <f t="shared" si="0"/>
        <v>43891</v>
      </c>
      <c r="AR8" s="35">
        <f t="shared" si="0"/>
        <v>43922</v>
      </c>
      <c r="AS8" s="35">
        <f t="shared" si="0"/>
        <v>43952</v>
      </c>
      <c r="AT8" s="35">
        <f t="shared" si="0"/>
        <v>43983</v>
      </c>
    </row>
    <row r="9" spans="1:46" ht="47.25" customHeight="1">
      <c r="K9" s="36" t="str">
        <f>DAY(K8)&amp;CHAR(10)&amp;LEFT(TEXT(K8,"mmm"),3)&amp;CHAR(10)&amp;"'"&amp;RIGHT(YEAR(K8),2)</f>
        <v>1
Jul
'17</v>
      </c>
      <c r="L9" s="36" t="str">
        <f t="shared" ref="L9:AT9" si="1">DAY(L8)&amp;CHAR(10)&amp;LEFT(TEXT(L8,"mmm"),3)&amp;CHAR(10)&amp;"'"&amp;RIGHT(YEAR(L8),2)</f>
        <v>1
Aug
'17</v>
      </c>
      <c r="M9" s="36" t="str">
        <f t="shared" si="1"/>
        <v>1
Sep
'17</v>
      </c>
      <c r="N9" s="36" t="str">
        <f t="shared" si="1"/>
        <v>1
Oct
'17</v>
      </c>
      <c r="O9" s="36" t="str">
        <f t="shared" si="1"/>
        <v>1
Nov
'17</v>
      </c>
      <c r="P9" s="36" t="str">
        <f t="shared" si="1"/>
        <v>1
Dec
'17</v>
      </c>
      <c r="Q9" s="36" t="str">
        <f t="shared" si="1"/>
        <v>1
Jan
'18</v>
      </c>
      <c r="R9" s="36" t="str">
        <f t="shared" si="1"/>
        <v>1
Feb
'18</v>
      </c>
      <c r="S9" s="36" t="str">
        <f t="shared" si="1"/>
        <v>1
Mar
'18</v>
      </c>
      <c r="T9" s="36" t="str">
        <f t="shared" si="1"/>
        <v>1
Apr
'18</v>
      </c>
      <c r="U9" s="36" t="str">
        <f>DAY(U8)&amp;CHAR(10)&amp;LEFT(TEXT(U8,"mmm"),3)&amp;CHAR(10)&amp;"'"&amp;RIGHT(YEAR(U8),2)</f>
        <v>1
May
'18</v>
      </c>
      <c r="V9" s="36" t="str">
        <f t="shared" si="1"/>
        <v>1
Jun
'18</v>
      </c>
      <c r="W9" s="36" t="str">
        <f t="shared" si="1"/>
        <v>1
Jul
'18</v>
      </c>
      <c r="X9" s="36" t="str">
        <f t="shared" si="1"/>
        <v>1
Aug
'18</v>
      </c>
      <c r="Y9" s="36" t="str">
        <f t="shared" si="1"/>
        <v>1
Sep
'18</v>
      </c>
      <c r="Z9" s="36" t="str">
        <f t="shared" si="1"/>
        <v>1
Oct
'18</v>
      </c>
      <c r="AA9" s="36" t="str">
        <f t="shared" si="1"/>
        <v>1
Nov
'18</v>
      </c>
      <c r="AB9" s="36" t="str">
        <f t="shared" si="1"/>
        <v>1
Dec
'18</v>
      </c>
      <c r="AC9" s="36" t="str">
        <f t="shared" si="1"/>
        <v>1
Jan
'19</v>
      </c>
      <c r="AD9" s="36" t="str">
        <f t="shared" si="1"/>
        <v>1
Feb
'19</v>
      </c>
      <c r="AE9" s="36" t="str">
        <f t="shared" si="1"/>
        <v>1
Mar
'19</v>
      </c>
      <c r="AF9" s="36" t="str">
        <f t="shared" si="1"/>
        <v>1
Apr
'19</v>
      </c>
      <c r="AG9" s="36" t="str">
        <f t="shared" si="1"/>
        <v>1
May
'19</v>
      </c>
      <c r="AH9" s="36" t="str">
        <f t="shared" si="1"/>
        <v>1
Jun
'19</v>
      </c>
      <c r="AI9" s="36" t="str">
        <f t="shared" si="1"/>
        <v>1
Jul
'19</v>
      </c>
      <c r="AJ9" s="36" t="str">
        <f t="shared" si="1"/>
        <v>1
Aug
'19</v>
      </c>
      <c r="AK9" s="36" t="str">
        <f t="shared" si="1"/>
        <v>1
Sep
'19</v>
      </c>
      <c r="AL9" s="36" t="str">
        <f t="shared" si="1"/>
        <v>1
Oct
'19</v>
      </c>
      <c r="AM9" s="36" t="str">
        <f t="shared" si="1"/>
        <v>1
Nov
'19</v>
      </c>
      <c r="AN9" s="36" t="str">
        <f t="shared" si="1"/>
        <v>1
Dec
'19</v>
      </c>
      <c r="AO9" s="36" t="str">
        <f t="shared" si="1"/>
        <v>1
Jan
'20</v>
      </c>
      <c r="AP9" s="36" t="str">
        <f t="shared" si="1"/>
        <v>1
Feb
'20</v>
      </c>
      <c r="AQ9" s="36" t="str">
        <f t="shared" si="1"/>
        <v>1
Mar
'20</v>
      </c>
      <c r="AR9" s="36" t="str">
        <f t="shared" si="1"/>
        <v>1
Apr
'20</v>
      </c>
      <c r="AS9" s="36" t="str">
        <f t="shared" si="1"/>
        <v>1
May
'20</v>
      </c>
      <c r="AT9" s="36" t="str">
        <f t="shared" si="1"/>
        <v>1
Jun
'20</v>
      </c>
    </row>
    <row r="10" spans="1:46" ht="29.25" customHeight="1" thickBot="1">
      <c r="A10" s="45" t="s">
        <v>98</v>
      </c>
      <c r="B10" s="11" t="s">
        <v>19</v>
      </c>
      <c r="C10" s="12" t="s">
        <v>106</v>
      </c>
      <c r="D10" s="12" t="s">
        <v>103</v>
      </c>
      <c r="E10" s="60" t="s">
        <v>17</v>
      </c>
      <c r="F10" s="60" t="s">
        <v>18</v>
      </c>
      <c r="G10" s="60" t="s">
        <v>101</v>
      </c>
      <c r="H10" s="12" t="s">
        <v>100</v>
      </c>
      <c r="I10" s="12" t="s">
        <v>99</v>
      </c>
      <c r="J10" s="12" t="s">
        <v>102</v>
      </c>
      <c r="K10" s="37">
        <f>E8</f>
        <v>1</v>
      </c>
      <c r="L10" s="37">
        <f>K10+1</f>
        <v>2</v>
      </c>
      <c r="M10" s="37">
        <f t="shared" ref="M10:AT10" si="2">L10+1</f>
        <v>3</v>
      </c>
      <c r="N10" s="37">
        <f t="shared" si="2"/>
        <v>4</v>
      </c>
      <c r="O10" s="37">
        <f t="shared" si="2"/>
        <v>5</v>
      </c>
      <c r="P10" s="37">
        <f t="shared" si="2"/>
        <v>6</v>
      </c>
      <c r="Q10" s="37">
        <f t="shared" si="2"/>
        <v>7</v>
      </c>
      <c r="R10" s="37">
        <f t="shared" si="2"/>
        <v>8</v>
      </c>
      <c r="S10" s="37">
        <f t="shared" si="2"/>
        <v>9</v>
      </c>
      <c r="T10" s="37">
        <f t="shared" si="2"/>
        <v>10</v>
      </c>
      <c r="U10" s="37">
        <f t="shared" si="2"/>
        <v>11</v>
      </c>
      <c r="V10" s="37">
        <f t="shared" si="2"/>
        <v>12</v>
      </c>
      <c r="W10" s="37">
        <f t="shared" si="2"/>
        <v>13</v>
      </c>
      <c r="X10" s="37">
        <f t="shared" si="2"/>
        <v>14</v>
      </c>
      <c r="Y10" s="37">
        <f t="shared" si="2"/>
        <v>15</v>
      </c>
      <c r="Z10" s="37">
        <f t="shared" si="2"/>
        <v>16</v>
      </c>
      <c r="AA10" s="37">
        <f t="shared" si="2"/>
        <v>17</v>
      </c>
      <c r="AB10" s="37">
        <f t="shared" si="2"/>
        <v>18</v>
      </c>
      <c r="AC10" s="37">
        <f t="shared" si="2"/>
        <v>19</v>
      </c>
      <c r="AD10" s="37">
        <f t="shared" si="2"/>
        <v>20</v>
      </c>
      <c r="AE10" s="37">
        <f t="shared" si="2"/>
        <v>21</v>
      </c>
      <c r="AF10" s="37">
        <f t="shared" si="2"/>
        <v>22</v>
      </c>
      <c r="AG10" s="37">
        <f t="shared" si="2"/>
        <v>23</v>
      </c>
      <c r="AH10" s="37">
        <f t="shared" si="2"/>
        <v>24</v>
      </c>
      <c r="AI10" s="37">
        <f t="shared" si="2"/>
        <v>25</v>
      </c>
      <c r="AJ10" s="37">
        <f t="shared" si="2"/>
        <v>26</v>
      </c>
      <c r="AK10" s="37">
        <f t="shared" si="2"/>
        <v>27</v>
      </c>
      <c r="AL10" s="37">
        <f t="shared" si="2"/>
        <v>28</v>
      </c>
      <c r="AM10" s="37">
        <f t="shared" si="2"/>
        <v>29</v>
      </c>
      <c r="AN10" s="37">
        <f t="shared" si="2"/>
        <v>30</v>
      </c>
      <c r="AO10" s="37">
        <f t="shared" si="2"/>
        <v>31</v>
      </c>
      <c r="AP10" s="37">
        <f t="shared" si="2"/>
        <v>32</v>
      </c>
      <c r="AQ10" s="37">
        <f t="shared" si="2"/>
        <v>33</v>
      </c>
      <c r="AR10" s="37">
        <f t="shared" si="2"/>
        <v>34</v>
      </c>
      <c r="AS10" s="37">
        <f t="shared" si="2"/>
        <v>35</v>
      </c>
      <c r="AT10" s="37">
        <f t="shared" si="2"/>
        <v>36</v>
      </c>
    </row>
    <row r="11" spans="1:46" s="8" customFormat="1" ht="14" thickBot="1">
      <c r="A11" s="43"/>
      <c r="B11" s="41"/>
      <c r="C11" s="39"/>
      <c r="D11" s="46"/>
      <c r="E11" s="48"/>
      <c r="F11" s="49"/>
      <c r="G11" s="53" t="str">
        <f>IF(OR(ISBLANK(E11),ISBLANK(F11)),"",F11-E11+1)</f>
        <v/>
      </c>
      <c r="H11" s="48"/>
      <c r="I11" s="49"/>
      <c r="J11" s="53" t="str">
        <f>IF(OR(ISBLANK(H11),ISBLANK(I11)),"",I11-H11+1)</f>
        <v/>
      </c>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row>
    <row r="12" spans="1:46" s="8" customFormat="1" ht="99" customHeight="1" thickBot="1">
      <c r="A12" s="61"/>
      <c r="B12" s="83" t="s">
        <v>82</v>
      </c>
      <c r="C12" s="91" t="s">
        <v>36</v>
      </c>
      <c r="D12" s="63">
        <v>0.25</v>
      </c>
      <c r="E12" s="64">
        <f>MIN(E13:E18)</f>
        <v>42917</v>
      </c>
      <c r="F12" s="65">
        <f>MAX(F13:F18)</f>
        <v>44012</v>
      </c>
      <c r="G12" s="66">
        <f>IF(OR(ISBLANK(E12),ISBLANK(F12)),"",F12-E12+1)</f>
        <v>1096</v>
      </c>
      <c r="H12" s="64">
        <v>42917</v>
      </c>
      <c r="I12" s="65">
        <f ca="1">TODAY()</f>
        <v>43284</v>
      </c>
      <c r="J12" s="66">
        <f ca="1">IF(OR(ISBLANK(H12),ISBLANK(I12)),"",I12-H12+1)</f>
        <v>368</v>
      </c>
      <c r="K12" s="67"/>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46" s="8" customFormat="1" ht="59" customHeight="1" thickBot="1">
      <c r="A13" s="73"/>
      <c r="B13" s="107" t="s">
        <v>76</v>
      </c>
      <c r="C13" s="74"/>
      <c r="D13" s="93">
        <v>0.33</v>
      </c>
      <c r="E13" s="94">
        <v>42917</v>
      </c>
      <c r="F13" s="95">
        <f>+E13+1095</f>
        <v>44012</v>
      </c>
      <c r="G13" s="96">
        <f>IF(OR(ISBLANK(E13),ISBLANK(F13)),"",F13-E13+1)</f>
        <v>1096</v>
      </c>
      <c r="H13" s="94">
        <v>42917</v>
      </c>
      <c r="I13" s="97">
        <f ca="1">TODAY()</f>
        <v>43284</v>
      </c>
      <c r="J13" s="96">
        <f t="shared" ref="J13:J68" ca="1" si="3">IF(OR(ISBLANK(H13),ISBLANK(I13)),"",I13-H13+1)</f>
        <v>368</v>
      </c>
      <c r="K13" s="67"/>
      <c r="L13" s="14"/>
      <c r="M13" s="14"/>
      <c r="N13" s="14"/>
      <c r="O13" s="14"/>
      <c r="P13" s="14"/>
      <c r="Q13" s="14"/>
      <c r="R13" s="14"/>
      <c r="S13" s="14"/>
      <c r="T13" s="14"/>
      <c r="U13" s="14"/>
      <c r="V13" s="14"/>
      <c r="W13"/>
      <c r="X13"/>
      <c r="Y13"/>
      <c r="Z13"/>
      <c r="AA13"/>
      <c r="AB13"/>
      <c r="AC13"/>
      <c r="AD13"/>
      <c r="AE13"/>
      <c r="AF13"/>
      <c r="AG13"/>
      <c r="AH13"/>
      <c r="AI13"/>
      <c r="AJ13"/>
      <c r="AK13"/>
      <c r="AL13"/>
      <c r="AM13"/>
      <c r="AN13"/>
      <c r="AO13"/>
      <c r="AP13"/>
      <c r="AQ13"/>
      <c r="AR13"/>
      <c r="AS13"/>
      <c r="AT13" s="14"/>
    </row>
    <row r="14" spans="1:46" s="8" customFormat="1" ht="35" customHeight="1" thickBot="1">
      <c r="A14" s="43"/>
      <c r="B14" s="98" t="s">
        <v>77</v>
      </c>
      <c r="C14" s="92" t="s">
        <v>7</v>
      </c>
      <c r="D14" s="46">
        <v>1</v>
      </c>
      <c r="E14" s="99">
        <v>43191</v>
      </c>
      <c r="F14" s="111">
        <f>E14+60</f>
        <v>43251</v>
      </c>
      <c r="G14" s="53">
        <f>IF(OR(ISBLANK(E14),ISBLANK(F14)),"",F14-E14+1)</f>
        <v>61</v>
      </c>
      <c r="H14" s="99">
        <v>43191</v>
      </c>
      <c r="I14" s="100">
        <v>43251</v>
      </c>
      <c r="J14" s="53">
        <f>IF(OR(ISBLANK(H14),ISBLANK(I14)),"",I14-H14+1)</f>
        <v>61</v>
      </c>
      <c r="K14" s="14"/>
      <c r="L14" s="14"/>
      <c r="M14" s="14"/>
      <c r="N14" s="14"/>
      <c r="O14" s="14"/>
      <c r="R14" s="14"/>
      <c r="S14" s="14"/>
      <c r="T14" s="68"/>
      <c r="U14" s="68"/>
      <c r="V14" s="14"/>
      <c r="W14" s="15"/>
      <c r="X14" s="15"/>
      <c r="Y14" s="14"/>
      <c r="Z14" s="14"/>
      <c r="AA14" s="14"/>
      <c r="AB14" s="14"/>
      <c r="AC14" s="14"/>
      <c r="AD14" s="14"/>
      <c r="AE14" s="14"/>
      <c r="AF14" s="14"/>
      <c r="AG14" s="14"/>
      <c r="AH14" s="14"/>
      <c r="AI14" s="14"/>
      <c r="AJ14" s="14"/>
      <c r="AK14" s="14"/>
      <c r="AL14" s="14"/>
      <c r="AM14" s="14"/>
      <c r="AN14" s="14"/>
      <c r="AO14" s="14"/>
      <c r="AP14" s="14"/>
      <c r="AQ14" s="14"/>
      <c r="AR14" s="14"/>
      <c r="AS14" s="14"/>
      <c r="AT14" s="14"/>
    </row>
    <row r="15" spans="1:46" s="8" customFormat="1" ht="22.5" customHeight="1" thickBot="1">
      <c r="A15" s="43"/>
      <c r="B15" s="101" t="s">
        <v>6</v>
      </c>
      <c r="C15" s="92" t="s">
        <v>7</v>
      </c>
      <c r="D15" s="46">
        <v>0</v>
      </c>
      <c r="E15" s="48">
        <v>43313</v>
      </c>
      <c r="F15" s="111">
        <f>E15+44</f>
        <v>43357</v>
      </c>
      <c r="G15" s="53">
        <f t="shared" ref="G15:G18" si="4">IF(OR(ISBLANK(E15),ISBLANK(F15)),"",F15-E15+1)</f>
        <v>45</v>
      </c>
      <c r="H15" s="48"/>
      <c r="I15" s="49"/>
      <c r="J15" s="53" t="str">
        <f>IF(OR(ISBLANK(H15),ISBLANK(I15)),"",I15-H15+1)</f>
        <v/>
      </c>
      <c r="K15" s="14"/>
      <c r="L15" s="14"/>
      <c r="M15" s="14"/>
      <c r="N15" s="14"/>
      <c r="O15" s="14"/>
      <c r="P15" s="14"/>
      <c r="Q15" s="14"/>
      <c r="R15" s="14"/>
      <c r="S15" s="14"/>
      <c r="T15" s="14"/>
      <c r="U15" s="14"/>
      <c r="V15" s="14"/>
      <c r="W15" s="14"/>
      <c r="X15" t="s">
        <v>11</v>
      </c>
      <c r="Y15"/>
      <c r="Z15" s="14"/>
      <c r="AA15" s="14"/>
      <c r="AB15" s="14"/>
      <c r="AC15" s="14"/>
      <c r="AD15" s="14"/>
      <c r="AE15" s="14"/>
      <c r="AF15" s="14"/>
      <c r="AG15" s="14"/>
      <c r="AH15" s="14"/>
      <c r="AI15" s="14"/>
      <c r="AJ15" s="14"/>
      <c r="AK15" s="14"/>
      <c r="AL15" s="14"/>
      <c r="AM15" s="14"/>
      <c r="AN15" s="14"/>
      <c r="AO15" s="14"/>
      <c r="AP15" s="14"/>
      <c r="AQ15" s="14"/>
      <c r="AR15" s="14"/>
      <c r="AS15" s="14"/>
      <c r="AT15" s="14"/>
    </row>
    <row r="16" spans="1:46" s="8" customFormat="1" ht="22.5" customHeight="1" thickBot="1">
      <c r="A16" s="43"/>
      <c r="B16" s="101" t="s">
        <v>3</v>
      </c>
      <c r="C16" s="92" t="s">
        <v>51</v>
      </c>
      <c r="D16" s="46">
        <v>0</v>
      </c>
      <c r="E16" s="48">
        <v>43313</v>
      </c>
      <c r="F16" s="111">
        <f>E16+44</f>
        <v>43357</v>
      </c>
      <c r="G16" s="53">
        <f t="shared" si="4"/>
        <v>45</v>
      </c>
      <c r="H16" s="48"/>
      <c r="I16" s="49"/>
      <c r="J16" s="53" t="str">
        <f t="shared" ref="J16:J17" si="5">IF(OR(ISBLANK(H16),ISBLANK(I16)),"",I16-H16+1)</f>
        <v/>
      </c>
      <c r="K16" s="72"/>
      <c r="L16" s="72"/>
      <c r="M16" s="72"/>
      <c r="N16" s="72"/>
      <c r="O16" s="72"/>
      <c r="P16" s="72"/>
      <c r="Q16" s="72"/>
      <c r="R16" s="72"/>
      <c r="S16" s="72"/>
      <c r="T16" s="72"/>
      <c r="U16" s="72"/>
      <c r="V16" s="72"/>
      <c r="W16" s="14"/>
      <c r="X16"/>
      <c r="Y16"/>
      <c r="Z16" s="14"/>
      <c r="AA16" s="14"/>
      <c r="AB16" s="14"/>
      <c r="AC16" s="14"/>
      <c r="AD16" s="14"/>
      <c r="AE16" s="14"/>
      <c r="AF16" s="14"/>
      <c r="AG16" s="14"/>
      <c r="AH16" s="14"/>
      <c r="AI16" s="14"/>
      <c r="AJ16" s="14"/>
      <c r="AK16" s="14"/>
      <c r="AL16" s="14"/>
      <c r="AM16" s="14"/>
      <c r="AN16" s="14"/>
      <c r="AO16" s="14"/>
      <c r="AP16" s="14"/>
      <c r="AQ16" s="14"/>
      <c r="AR16" s="14"/>
      <c r="AS16" s="14"/>
      <c r="AT16" s="14"/>
    </row>
    <row r="17" spans="1:67" s="8" customFormat="1" ht="31" customHeight="1" thickBot="1">
      <c r="A17" s="43"/>
      <c r="B17" s="98" t="s">
        <v>52</v>
      </c>
      <c r="C17" s="92" t="s">
        <v>53</v>
      </c>
      <c r="D17" s="80" t="s">
        <v>54</v>
      </c>
      <c r="E17" s="48">
        <v>42917</v>
      </c>
      <c r="F17" s="111">
        <f>E17+1095</f>
        <v>44012</v>
      </c>
      <c r="G17" s="53">
        <f t="shared" si="4"/>
        <v>1096</v>
      </c>
      <c r="H17" s="48">
        <v>42917</v>
      </c>
      <c r="I17" s="81">
        <f t="shared" ref="I17:I18" ca="1" si="6">TODAY()</f>
        <v>43284</v>
      </c>
      <c r="J17" s="53">
        <f t="shared" ca="1" si="5"/>
        <v>368</v>
      </c>
      <c r="K17" s="72"/>
      <c r="L17" s="72"/>
      <c r="M17" s="72"/>
      <c r="N17" s="72"/>
      <c r="O17" s="72"/>
      <c r="P17" s="72"/>
      <c r="Q17" s="72"/>
      <c r="R17" s="72"/>
      <c r="S17" s="72"/>
      <c r="T17" s="72"/>
      <c r="U17" s="72"/>
      <c r="V17" s="72"/>
      <c r="W17" s="14"/>
      <c r="X17"/>
      <c r="Y17"/>
      <c r="Z17" s="14"/>
      <c r="AA17" s="14"/>
      <c r="AB17" s="14"/>
      <c r="AC17" s="14"/>
      <c r="AD17" s="14"/>
      <c r="AE17" s="14"/>
      <c r="AF17" s="14"/>
      <c r="AG17" s="14"/>
      <c r="AH17" s="14"/>
      <c r="AI17" s="14"/>
      <c r="AJ17" s="14"/>
      <c r="AK17" s="14"/>
      <c r="AL17" s="14"/>
      <c r="AM17" s="14"/>
      <c r="AN17" s="14"/>
      <c r="AO17" s="14"/>
      <c r="AP17" s="14"/>
      <c r="AQ17" s="14"/>
      <c r="AR17" s="14"/>
      <c r="AS17" s="14"/>
      <c r="AT17" s="14"/>
    </row>
    <row r="18" spans="1:67" s="8" customFormat="1" ht="29" customHeight="1" thickBot="1">
      <c r="A18" s="43"/>
      <c r="B18" s="98" t="s">
        <v>63</v>
      </c>
      <c r="C18" s="92" t="s">
        <v>4</v>
      </c>
      <c r="D18" s="80" t="s">
        <v>8</v>
      </c>
      <c r="E18" s="48">
        <v>42917</v>
      </c>
      <c r="F18" s="111">
        <f>E18+1095</f>
        <v>44012</v>
      </c>
      <c r="G18" s="53">
        <f t="shared" si="4"/>
        <v>1096</v>
      </c>
      <c r="H18" s="48">
        <v>42917</v>
      </c>
      <c r="I18" s="81">
        <f t="shared" ca="1" si="6"/>
        <v>43284</v>
      </c>
      <c r="J18" s="53">
        <f ca="1">IF(OR(ISBLANK(H18),ISBLANK(I18)),"",I18-H18+1)</f>
        <v>368</v>
      </c>
      <c r="K18" s="69"/>
      <c r="L18" s="69"/>
      <c r="M18" s="69"/>
      <c r="N18" s="69"/>
      <c r="O18" s="69"/>
      <c r="P18" s="69"/>
      <c r="Q18" s="69"/>
      <c r="R18" s="69"/>
      <c r="S18" s="69"/>
      <c r="T18" s="69"/>
      <c r="U18" s="69"/>
      <c r="V18" s="69"/>
      <c r="W18" s="14"/>
      <c r="X18" s="14"/>
      <c r="Y18" s="14"/>
      <c r="Z18" s="14"/>
      <c r="AA18" s="15"/>
      <c r="AB18" s="14"/>
      <c r="AC18" s="14"/>
      <c r="AD18" s="14"/>
      <c r="AE18" s="14"/>
      <c r="AF18" s="14"/>
      <c r="AG18" s="14"/>
      <c r="AH18" s="14"/>
      <c r="AI18" s="14"/>
      <c r="AJ18" s="14"/>
      <c r="AK18" s="14"/>
      <c r="AL18" s="14"/>
      <c r="AM18" s="14"/>
      <c r="AN18" s="14"/>
      <c r="AO18" s="14"/>
      <c r="AP18" s="14"/>
      <c r="AQ18" s="14"/>
      <c r="AR18" s="14"/>
      <c r="AS18" s="14"/>
      <c r="AT18" s="14"/>
    </row>
    <row r="19" spans="1:67" s="8" customFormat="1" ht="53" customHeight="1" thickBot="1">
      <c r="A19" s="73"/>
      <c r="B19" s="107" t="s">
        <v>2</v>
      </c>
      <c r="C19" s="102"/>
      <c r="D19" s="75"/>
      <c r="E19" s="94">
        <v>42917</v>
      </c>
      <c r="F19" s="95">
        <f>+E19+1095</f>
        <v>44012</v>
      </c>
      <c r="G19" s="96">
        <f>IF(OR(ISBLANK(E19),ISBLANK(F19)),"",F19-E19+1)</f>
        <v>1096</v>
      </c>
      <c r="H19" s="94">
        <v>42917</v>
      </c>
      <c r="I19" s="97">
        <f ca="1">TODAY()</f>
        <v>43284</v>
      </c>
      <c r="J19" s="96">
        <f t="shared" ref="J19" ca="1" si="7">IF(OR(ISBLANK(H19),ISBLANK(I19)),"",I19-H19+1)</f>
        <v>368</v>
      </c>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row>
    <row r="20" spans="1:67" s="8" customFormat="1" ht="36" customHeight="1" thickBot="1">
      <c r="A20" s="43"/>
      <c r="B20" s="108" t="s">
        <v>91</v>
      </c>
      <c r="C20" s="103" t="s">
        <v>60</v>
      </c>
      <c r="D20" s="80" t="s">
        <v>62</v>
      </c>
      <c r="E20" s="104">
        <v>42917</v>
      </c>
      <c r="F20" s="81">
        <f ca="1">TODAY()</f>
        <v>43284</v>
      </c>
      <c r="G20" s="82">
        <f ca="1">IF(OR(ISBLANK(E20),ISBLANK(F20)),"",F20-E20+1)</f>
        <v>368</v>
      </c>
      <c r="H20" s="104">
        <v>42917</v>
      </c>
      <c r="I20" s="81">
        <f ca="1">TODAY()</f>
        <v>43284</v>
      </c>
      <c r="J20" s="82">
        <f ca="1">IF(OR(ISBLANK(H20),ISBLANK(I20)),"",I20-H20+1)</f>
        <v>368</v>
      </c>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row>
    <row r="21" spans="1:67" s="8" customFormat="1" ht="36" customHeight="1" thickBot="1">
      <c r="A21" s="43"/>
      <c r="B21" s="108" t="s">
        <v>92</v>
      </c>
      <c r="C21" s="103" t="s">
        <v>61</v>
      </c>
      <c r="D21" s="80">
        <v>1</v>
      </c>
      <c r="E21" s="104">
        <v>42993</v>
      </c>
      <c r="F21" s="81">
        <f>+E21+30</f>
        <v>43023</v>
      </c>
      <c r="G21" s="82">
        <f>IF(OR(ISBLANK(E21),ISBLANK(F21)),"",F21-E21+1)</f>
        <v>31</v>
      </c>
      <c r="H21" s="104">
        <v>42993</v>
      </c>
      <c r="I21" s="81">
        <v>43023</v>
      </c>
      <c r="J21" s="82">
        <f>IF(OR(ISBLANK(H21),ISBLANK(I21)),"",I21-H21+1)</f>
        <v>31</v>
      </c>
      <c r="K21" s="14"/>
      <c r="L21" s="14"/>
      <c r="M21" s="109"/>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row>
    <row r="22" spans="1:67" s="8" customFormat="1" ht="31" customHeight="1" thickBot="1">
      <c r="A22" s="43"/>
      <c r="B22" s="108" t="s">
        <v>59</v>
      </c>
      <c r="C22" s="103" t="s">
        <v>90</v>
      </c>
      <c r="D22" s="80" t="s">
        <v>54</v>
      </c>
      <c r="E22" s="104">
        <v>42917</v>
      </c>
      <c r="F22" s="81">
        <f ca="1">TODAY()</f>
        <v>43284</v>
      </c>
      <c r="G22" s="82">
        <f t="shared" ref="G22:G23" ca="1" si="8">IF(OR(ISBLANK(E22),ISBLANK(F22)),"",F22-E22+1)</f>
        <v>368</v>
      </c>
      <c r="H22" s="104">
        <v>42917</v>
      </c>
      <c r="I22" s="81">
        <f ca="1">TODAY()</f>
        <v>43284</v>
      </c>
      <c r="J22" s="82">
        <f ca="1">IF(OR(ISBLANK(H22),ISBLANK(I22)),"",I22-H22+1)</f>
        <v>368</v>
      </c>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row>
    <row r="23" spans="1:67" s="8" customFormat="1" ht="38" customHeight="1" thickBot="1">
      <c r="A23" s="43"/>
      <c r="B23" s="108" t="s">
        <v>57</v>
      </c>
      <c r="C23" s="103" t="s">
        <v>58</v>
      </c>
      <c r="D23" s="80" t="s">
        <v>54</v>
      </c>
      <c r="E23" s="104">
        <v>42917</v>
      </c>
      <c r="F23" s="81">
        <f ca="1">TODAY()</f>
        <v>43284</v>
      </c>
      <c r="G23" s="82">
        <f t="shared" ca="1" si="8"/>
        <v>368</v>
      </c>
      <c r="H23" s="104">
        <v>42917</v>
      </c>
      <c r="I23" s="81">
        <f ca="1">TODAY()</f>
        <v>43284</v>
      </c>
      <c r="J23" s="82">
        <f t="shared" ref="J23:J24" ca="1" si="9">IF(OR(ISBLANK(H23),ISBLANK(I23)),"",I23-H23+1)</f>
        <v>368</v>
      </c>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row>
    <row r="24" spans="1:67" s="8" customFormat="1" ht="56" customHeight="1" thickBot="1">
      <c r="A24" s="73"/>
      <c r="B24" s="107" t="s">
        <v>0</v>
      </c>
      <c r="C24" s="102" t="s">
        <v>1</v>
      </c>
      <c r="D24" s="75"/>
      <c r="E24" s="94">
        <v>42917</v>
      </c>
      <c r="F24" s="95">
        <f>+E24+1095</f>
        <v>44012</v>
      </c>
      <c r="G24" s="96">
        <f>IF(OR(ISBLANK(E24),ISBLANK(F24)),"",F24-E24+1)</f>
        <v>1096</v>
      </c>
      <c r="H24" s="94">
        <v>42917</v>
      </c>
      <c r="I24" s="97">
        <f ca="1">TODAY()</f>
        <v>43284</v>
      </c>
      <c r="J24" s="96">
        <f t="shared" ca="1" si="9"/>
        <v>368</v>
      </c>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row>
    <row r="25" spans="1:67" s="8" customFormat="1" ht="39" customHeight="1" thickBot="1">
      <c r="A25" s="43"/>
      <c r="B25" s="98" t="s">
        <v>37</v>
      </c>
      <c r="C25" s="92" t="s">
        <v>67</v>
      </c>
      <c r="D25" s="80" t="s">
        <v>8</v>
      </c>
      <c r="E25" s="48">
        <v>42917</v>
      </c>
      <c r="F25" s="81">
        <f>+E25+1095</f>
        <v>44012</v>
      </c>
      <c r="G25" s="53">
        <f t="shared" ref="G25:G28" si="10">IF(OR(ISBLANK(E25),ISBLANK(F25)),"",F25-E25+1)</f>
        <v>1096</v>
      </c>
      <c r="H25" s="104">
        <v>42917</v>
      </c>
      <c r="I25" s="81">
        <f ca="1">TODAY()</f>
        <v>43284</v>
      </c>
      <c r="J25" s="82">
        <f ca="1">IF(OR(ISBLANK(H25),ISBLANK(I25)),"",I25-H25+1)</f>
        <v>368</v>
      </c>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row>
    <row r="26" spans="1:67" s="8" customFormat="1" ht="39" customHeight="1" thickBot="1">
      <c r="A26" s="43"/>
      <c r="B26" s="98" t="s">
        <v>93</v>
      </c>
      <c r="C26" s="92" t="s">
        <v>90</v>
      </c>
      <c r="D26" s="80">
        <v>1</v>
      </c>
      <c r="E26" s="48">
        <v>43191</v>
      </c>
      <c r="F26" s="81">
        <f>+E26+29</f>
        <v>43220</v>
      </c>
      <c r="G26" s="53">
        <f t="shared" si="10"/>
        <v>30</v>
      </c>
      <c r="H26" s="104">
        <v>43191</v>
      </c>
      <c r="I26" s="81">
        <v>43220</v>
      </c>
      <c r="J26" s="82">
        <f>IF(OR(ISBLANK(H26),ISBLANK(I26)),"",I26-H26+1)</f>
        <v>30</v>
      </c>
      <c r="K26" s="14"/>
      <c r="L26" s="14"/>
      <c r="M26" s="14"/>
      <c r="N26" s="14"/>
      <c r="O26" s="14"/>
      <c r="P26" s="14"/>
      <c r="Q26" s="14"/>
      <c r="R26" s="14"/>
      <c r="S26" s="14"/>
      <c r="T26" s="109"/>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row>
    <row r="27" spans="1:67" s="8" customFormat="1" ht="39" customHeight="1" thickBot="1">
      <c r="A27" s="43"/>
      <c r="B27" s="98" t="s">
        <v>115</v>
      </c>
      <c r="C27" s="92" t="s">
        <v>94</v>
      </c>
      <c r="D27" s="80"/>
      <c r="E27" s="48">
        <v>43282</v>
      </c>
      <c r="F27" s="81">
        <f>+E27+730</f>
        <v>44012</v>
      </c>
      <c r="G27" s="53">
        <f t="shared" si="10"/>
        <v>731</v>
      </c>
      <c r="H27" s="104"/>
      <c r="I27" s="81"/>
      <c r="J27" s="82"/>
      <c r="K27" s="14"/>
      <c r="L27" s="14"/>
      <c r="M27" s="14"/>
      <c r="N27" s="14"/>
      <c r="O27" s="14"/>
      <c r="P27" s="14"/>
      <c r="Q27" s="14"/>
      <c r="R27" s="14"/>
      <c r="S27" s="14"/>
      <c r="T27" s="109"/>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row>
    <row r="28" spans="1:67" s="8" customFormat="1" ht="39" customHeight="1" thickBot="1">
      <c r="A28" s="43"/>
      <c r="B28" s="98" t="s">
        <v>55</v>
      </c>
      <c r="C28" s="92" t="s">
        <v>56</v>
      </c>
      <c r="D28" s="80" t="s">
        <v>54</v>
      </c>
      <c r="E28" s="48">
        <v>42917</v>
      </c>
      <c r="F28" s="81">
        <v>44012</v>
      </c>
      <c r="G28" s="53">
        <f t="shared" si="10"/>
        <v>1096</v>
      </c>
      <c r="H28" s="104"/>
      <c r="I28" s="81"/>
      <c r="J28" s="82"/>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row>
    <row r="29" spans="1:67" s="8" customFormat="1" ht="101" customHeight="1" thickBot="1">
      <c r="A29" s="87"/>
      <c r="B29" s="83" t="s">
        <v>83</v>
      </c>
      <c r="C29" s="62" t="s">
        <v>5</v>
      </c>
      <c r="D29" s="88"/>
      <c r="E29" s="64">
        <v>42917</v>
      </c>
      <c r="F29" s="89">
        <f>MAX(F30:F35)</f>
        <v>43344</v>
      </c>
      <c r="G29" s="90">
        <f t="shared" ref="G29:G43" si="11">IF(OR(ISBLANK(E29),ISBLANK(F29)),"",F29-E29+1)</f>
        <v>428</v>
      </c>
      <c r="H29" s="64">
        <f>MIN(H30:H35)</f>
        <v>43070</v>
      </c>
      <c r="I29" s="89">
        <f>MAX(I30:I35)</f>
        <v>43234</v>
      </c>
      <c r="J29" s="90">
        <f>IF(OR(ISBLANK(H29),ISBLANK(I29)),"",I29-H29+1)</f>
        <v>165</v>
      </c>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row>
    <row r="30" spans="1:67" s="8" customFormat="1" ht="54" customHeight="1" thickBot="1">
      <c r="A30" s="105"/>
      <c r="B30" s="84" t="s">
        <v>38</v>
      </c>
      <c r="C30" s="106" t="s">
        <v>40</v>
      </c>
      <c r="D30" s="75">
        <v>0.9</v>
      </c>
      <c r="E30" s="76">
        <f>MIN(E31:E35)</f>
        <v>43070</v>
      </c>
      <c r="F30" s="77">
        <v>43234</v>
      </c>
      <c r="G30" s="78">
        <f t="shared" si="11"/>
        <v>165</v>
      </c>
      <c r="H30" s="76">
        <v>43070</v>
      </c>
      <c r="I30" s="77">
        <v>43234</v>
      </c>
      <c r="J30" s="78">
        <f>IF(OR(ISBLANK(H30),ISBLANK(I30)),"",I30-H30+1)</f>
        <v>165</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c r="BJ30"/>
      <c r="BK30"/>
      <c r="BL30"/>
      <c r="BM30"/>
      <c r="BN30"/>
      <c r="BO30"/>
    </row>
    <row r="31" spans="1:67" s="8" customFormat="1" ht="32" customHeight="1" thickBot="1">
      <c r="A31" s="79"/>
      <c r="B31" s="86" t="s">
        <v>32</v>
      </c>
      <c r="C31" s="92" t="s">
        <v>41</v>
      </c>
      <c r="D31" s="80">
        <v>1</v>
      </c>
      <c r="E31" s="48">
        <v>43070</v>
      </c>
      <c r="F31" s="81">
        <f>E31+30</f>
        <v>43100</v>
      </c>
      <c r="G31" s="82">
        <f t="shared" si="11"/>
        <v>31</v>
      </c>
      <c r="H31" s="48">
        <v>43070</v>
      </c>
      <c r="I31" s="81">
        <f>H31+30</f>
        <v>43100</v>
      </c>
      <c r="J31" s="82">
        <f>IF(OR(ISBLANK(H31),ISBLANK(I31)),"",I31-H31+1)</f>
        <v>31</v>
      </c>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c r="BJ31"/>
      <c r="BK31"/>
      <c r="BL31"/>
      <c r="BM31"/>
      <c r="BN31"/>
      <c r="BO31"/>
    </row>
    <row r="32" spans="1:67" s="8" customFormat="1" ht="22.5" customHeight="1" thickBot="1">
      <c r="A32" s="79"/>
      <c r="B32" s="85" t="s">
        <v>33</v>
      </c>
      <c r="C32" s="92" t="s">
        <v>41</v>
      </c>
      <c r="D32" s="80">
        <v>1</v>
      </c>
      <c r="E32" s="48">
        <f>F31+1</f>
        <v>43101</v>
      </c>
      <c r="F32" s="81">
        <f>E32+90</f>
        <v>43191</v>
      </c>
      <c r="G32" s="82">
        <f t="shared" si="11"/>
        <v>91</v>
      </c>
      <c r="H32" s="48">
        <f>+I31+4</f>
        <v>43104</v>
      </c>
      <c r="I32" s="81">
        <f>H32+119</f>
        <v>43223</v>
      </c>
      <c r="J32" s="82">
        <f t="shared" ref="J32:J39" si="12">IF(OR(ISBLANK(H32),ISBLANK(I32)),"",I32-H32+1)</f>
        <v>120</v>
      </c>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c r="BJ32"/>
      <c r="BK32"/>
      <c r="BL32"/>
      <c r="BM32"/>
      <c r="BN32"/>
      <c r="BO32"/>
    </row>
    <row r="33" spans="1:67" s="8" customFormat="1" ht="22.5" customHeight="1" thickBot="1">
      <c r="A33" s="79"/>
      <c r="B33" s="85" t="s">
        <v>34</v>
      </c>
      <c r="C33" s="92" t="s">
        <v>42</v>
      </c>
      <c r="D33" s="80">
        <v>1</v>
      </c>
      <c r="E33" s="48">
        <f>F32+1</f>
        <v>43192</v>
      </c>
      <c r="F33" s="81">
        <v>43234</v>
      </c>
      <c r="G33" s="82">
        <f t="shared" si="11"/>
        <v>43</v>
      </c>
      <c r="H33" s="48">
        <f>+I32+4</f>
        <v>43227</v>
      </c>
      <c r="I33" s="81">
        <f>H33+7</f>
        <v>43234</v>
      </c>
      <c r="J33" s="82">
        <f t="shared" si="12"/>
        <v>8</v>
      </c>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c r="BJ33"/>
      <c r="BK33"/>
      <c r="BL33"/>
      <c r="BM33"/>
      <c r="BN33"/>
      <c r="BO33"/>
    </row>
    <row r="34" spans="1:67" s="8" customFormat="1" ht="22.5" customHeight="1" thickBot="1">
      <c r="A34" s="79"/>
      <c r="B34" s="85" t="s">
        <v>35</v>
      </c>
      <c r="C34" s="92" t="s">
        <v>41</v>
      </c>
      <c r="D34" s="80">
        <v>0.05</v>
      </c>
      <c r="E34" s="48">
        <f>F33+30</f>
        <v>43264</v>
      </c>
      <c r="F34" s="81">
        <f>E34+30</f>
        <v>43294</v>
      </c>
      <c r="G34" s="82">
        <f t="shared" si="11"/>
        <v>31</v>
      </c>
      <c r="H34" s="48">
        <f>+I33+30</f>
        <v>43264</v>
      </c>
      <c r="I34" s="81"/>
      <c r="J34" s="82" t="str">
        <f t="shared" si="12"/>
        <v/>
      </c>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c r="BJ34"/>
      <c r="BK34"/>
      <c r="BL34"/>
      <c r="BM34"/>
      <c r="BN34"/>
      <c r="BO34"/>
    </row>
    <row r="35" spans="1:67" s="8" customFormat="1" ht="22.5" customHeight="1" thickBot="1">
      <c r="A35" s="79"/>
      <c r="B35" s="85" t="s">
        <v>39</v>
      </c>
      <c r="C35" s="92" t="s">
        <v>42</v>
      </c>
      <c r="D35" s="80" t="s">
        <v>125</v>
      </c>
      <c r="E35" s="48">
        <f>F34-10</f>
        <v>43284</v>
      </c>
      <c r="F35" s="81">
        <f>E35+60</f>
        <v>43344</v>
      </c>
      <c r="G35" s="82">
        <f t="shared" si="11"/>
        <v>61</v>
      </c>
      <c r="H35" s="48"/>
      <c r="I35" s="81"/>
      <c r="J35" s="82" t="str">
        <f t="shared" si="12"/>
        <v/>
      </c>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c r="BJ35"/>
      <c r="BK35"/>
      <c r="BL35"/>
      <c r="BM35"/>
      <c r="BN35"/>
      <c r="BO35"/>
    </row>
    <row r="36" spans="1:67" s="8" customFormat="1" ht="58" customHeight="1" thickBot="1">
      <c r="A36" s="73"/>
      <c r="B36" s="84" t="s">
        <v>43</v>
      </c>
      <c r="C36" s="74" t="s">
        <v>44</v>
      </c>
      <c r="D36" s="75" t="s">
        <v>45</v>
      </c>
      <c r="E36" s="94">
        <v>42917</v>
      </c>
      <c r="F36" s="95">
        <f>+E36+1095</f>
        <v>44012</v>
      </c>
      <c r="G36" s="96">
        <f t="shared" si="11"/>
        <v>1096</v>
      </c>
      <c r="H36" s="94">
        <v>42917</v>
      </c>
      <c r="I36" s="97">
        <f ca="1">TODAY()</f>
        <v>43284</v>
      </c>
      <c r="J36" s="96">
        <f t="shared" ca="1" si="12"/>
        <v>368</v>
      </c>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c r="BJ36"/>
      <c r="BK36"/>
      <c r="BL36"/>
      <c r="BM36"/>
      <c r="BN36"/>
      <c r="BO36"/>
    </row>
    <row r="37" spans="1:67" s="8" customFormat="1" ht="29" customHeight="1" thickBot="1">
      <c r="A37" s="79"/>
      <c r="B37" s="86" t="s">
        <v>84</v>
      </c>
      <c r="C37" s="92" t="s">
        <v>88</v>
      </c>
      <c r="D37" s="80" t="s">
        <v>125</v>
      </c>
      <c r="E37" s="48">
        <v>42917</v>
      </c>
      <c r="F37" s="81">
        <v>44012</v>
      </c>
      <c r="G37" s="82">
        <f t="shared" si="11"/>
        <v>1096</v>
      </c>
      <c r="H37" s="48">
        <v>42917</v>
      </c>
      <c r="I37" s="81">
        <f ca="1">TODAY()</f>
        <v>43284</v>
      </c>
      <c r="J37" s="82">
        <f t="shared" ca="1" si="12"/>
        <v>368</v>
      </c>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row>
    <row r="38" spans="1:67" s="8" customFormat="1" ht="22.5" customHeight="1" thickBot="1">
      <c r="A38" s="79"/>
      <c r="B38" s="86" t="s">
        <v>85</v>
      </c>
      <c r="C38" s="92" t="s">
        <v>89</v>
      </c>
      <c r="D38" s="80" t="s">
        <v>125</v>
      </c>
      <c r="E38" s="48">
        <v>42917</v>
      </c>
      <c r="F38" s="81">
        <f>E38+119</f>
        <v>43036</v>
      </c>
      <c r="G38" s="82">
        <f t="shared" si="11"/>
        <v>120</v>
      </c>
      <c r="H38" s="48">
        <v>42917</v>
      </c>
      <c r="I38" s="81">
        <f ca="1">TODAY()</f>
        <v>43284</v>
      </c>
      <c r="J38" s="82">
        <f t="shared" ca="1" si="12"/>
        <v>368</v>
      </c>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row>
    <row r="39" spans="1:67" s="8" customFormat="1" ht="22.5" customHeight="1" thickBot="1">
      <c r="A39" s="79"/>
      <c r="B39" s="86" t="s">
        <v>86</v>
      </c>
      <c r="C39" s="92" t="s">
        <v>87</v>
      </c>
      <c r="D39" s="80" t="s">
        <v>54</v>
      </c>
      <c r="E39" s="48">
        <v>42917</v>
      </c>
      <c r="F39" s="81">
        <f>E39+1095</f>
        <v>44012</v>
      </c>
      <c r="G39" s="82">
        <f t="shared" si="11"/>
        <v>1096</v>
      </c>
      <c r="H39" s="48">
        <v>42917</v>
      </c>
      <c r="I39" s="81">
        <f ca="1">TODAY()</f>
        <v>43284</v>
      </c>
      <c r="J39" s="82">
        <f t="shared" ca="1" si="12"/>
        <v>368</v>
      </c>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row>
    <row r="40" spans="1:67" s="8" customFormat="1" ht="22.5" customHeight="1" thickBot="1">
      <c r="A40" s="79"/>
      <c r="B40" s="86" t="s">
        <v>124</v>
      </c>
      <c r="C40" s="92" t="s">
        <v>53</v>
      </c>
      <c r="D40" s="80" t="s">
        <v>54</v>
      </c>
      <c r="E40" s="48">
        <v>42917</v>
      </c>
      <c r="F40" s="81">
        <f>E40+1095</f>
        <v>44012</v>
      </c>
      <c r="G40" s="82">
        <f t="shared" si="11"/>
        <v>1096</v>
      </c>
      <c r="H40" s="48">
        <v>42917</v>
      </c>
      <c r="I40" s="81">
        <f ca="1">TODAY()</f>
        <v>43284</v>
      </c>
      <c r="J40" s="82">
        <f ca="1">IF(OR(ISBLANK(H40),ISBLANK(I40)),"",I40-H40+1)</f>
        <v>368</v>
      </c>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row>
    <row r="41" spans="1:67" s="8" customFormat="1" ht="22.5" customHeight="1" thickBot="1">
      <c r="A41" s="79"/>
      <c r="B41" s="86" t="s">
        <v>126</v>
      </c>
      <c r="C41" s="92" t="s">
        <v>53</v>
      </c>
      <c r="D41" s="80">
        <v>1</v>
      </c>
      <c r="E41" s="48">
        <v>43070</v>
      </c>
      <c r="F41" s="81">
        <f>E41+120</f>
        <v>43190</v>
      </c>
      <c r="G41" s="82">
        <f t="shared" si="11"/>
        <v>121</v>
      </c>
      <c r="H41" s="48"/>
      <c r="I41" s="81"/>
      <c r="J41" s="82" t="str">
        <f t="shared" ref="J41:J43" si="13">IF(OR(ISBLANK(H41),ISBLANK(I41)),"",I41-H41+1)</f>
        <v/>
      </c>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row>
    <row r="42" spans="1:67" s="8" customFormat="1" ht="31" customHeight="1" thickBot="1">
      <c r="A42" s="79"/>
      <c r="B42" s="110" t="s">
        <v>127</v>
      </c>
      <c r="C42" s="92" t="s">
        <v>53</v>
      </c>
      <c r="D42" s="80" t="s">
        <v>128</v>
      </c>
      <c r="E42" s="48">
        <v>42917</v>
      </c>
      <c r="F42" s="81"/>
      <c r="G42" s="82" t="str">
        <f t="shared" si="11"/>
        <v/>
      </c>
      <c r="H42" s="48"/>
      <c r="I42" s="81"/>
      <c r="J42" s="82" t="str">
        <f t="shared" si="13"/>
        <v/>
      </c>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row>
    <row r="43" spans="1:67" s="8" customFormat="1" ht="58" customHeight="1" thickBot="1">
      <c r="A43" s="73"/>
      <c r="B43" s="84" t="s">
        <v>26</v>
      </c>
      <c r="C43" s="74" t="s">
        <v>44</v>
      </c>
      <c r="D43" s="75" t="s">
        <v>45</v>
      </c>
      <c r="E43" s="94">
        <v>42917</v>
      </c>
      <c r="F43" s="95">
        <f>+E43+1095</f>
        <v>44012</v>
      </c>
      <c r="G43" s="96">
        <f t="shared" si="11"/>
        <v>1096</v>
      </c>
      <c r="H43" s="94">
        <v>42917</v>
      </c>
      <c r="I43" s="97">
        <f ca="1">TODAY()</f>
        <v>43284</v>
      </c>
      <c r="J43" s="96">
        <f t="shared" ca="1" si="13"/>
        <v>368</v>
      </c>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c r="BJ43"/>
      <c r="BK43"/>
      <c r="BL43"/>
      <c r="BM43"/>
      <c r="BN43"/>
      <c r="BO43"/>
    </row>
    <row r="44" spans="1:67" s="8" customFormat="1" ht="22.5" customHeight="1" thickBot="1">
      <c r="A44" s="79"/>
      <c r="B44" s="110" t="s">
        <v>129</v>
      </c>
      <c r="C44" s="39"/>
      <c r="D44" s="80"/>
      <c r="E44" s="48">
        <v>42917</v>
      </c>
      <c r="F44" s="81"/>
      <c r="G44" s="82"/>
      <c r="H44" s="48"/>
      <c r="I44" s="81"/>
      <c r="J44" s="82"/>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row>
    <row r="45" spans="1:67" s="8" customFormat="1" ht="29" customHeight="1" thickBot="1">
      <c r="A45" s="79"/>
      <c r="B45" s="86" t="s">
        <v>130</v>
      </c>
      <c r="C45" s="39"/>
      <c r="D45" s="80"/>
      <c r="E45" s="48">
        <v>42917</v>
      </c>
      <c r="F45" s="81"/>
      <c r="G45" s="82"/>
      <c r="H45" s="48"/>
      <c r="I45" s="81"/>
      <c r="J45" s="82"/>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row>
    <row r="46" spans="1:67" s="8" customFormat="1" ht="22.5" customHeight="1" thickBot="1">
      <c r="A46" s="79"/>
      <c r="B46" s="86" t="s">
        <v>131</v>
      </c>
      <c r="C46" s="39"/>
      <c r="D46" s="80"/>
      <c r="E46" s="48">
        <v>42917</v>
      </c>
      <c r="F46" s="81"/>
      <c r="G46" s="82"/>
      <c r="H46" s="48"/>
      <c r="I46" s="81"/>
      <c r="J46" s="82"/>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row>
    <row r="47" spans="1:67" s="8" customFormat="1" ht="22.5" customHeight="1" thickBot="1">
      <c r="A47" s="79"/>
      <c r="B47" s="86" t="s">
        <v>132</v>
      </c>
      <c r="C47" s="39"/>
      <c r="D47" s="80"/>
      <c r="E47" s="48">
        <v>42917</v>
      </c>
      <c r="F47" s="81"/>
      <c r="G47" s="82"/>
      <c r="H47" s="48"/>
      <c r="I47" s="81"/>
      <c r="J47" s="82"/>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row>
    <row r="48" spans="1:67" s="8" customFormat="1" ht="32" customHeight="1" thickBot="1">
      <c r="A48" s="79"/>
      <c r="B48" s="110" t="s">
        <v>133</v>
      </c>
      <c r="C48" s="39"/>
      <c r="D48" s="80"/>
      <c r="E48" s="48">
        <v>42917</v>
      </c>
      <c r="F48" s="81"/>
      <c r="G48" s="82"/>
      <c r="H48" s="48"/>
      <c r="I48" s="81"/>
      <c r="J48" s="82"/>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row>
    <row r="49" spans="1:67" s="8" customFormat="1" ht="32" customHeight="1" thickBot="1">
      <c r="A49" s="79"/>
      <c r="B49" s="110" t="s">
        <v>135</v>
      </c>
      <c r="C49" s="39"/>
      <c r="D49" s="80"/>
      <c r="E49" s="48">
        <v>42917</v>
      </c>
      <c r="F49" s="81"/>
      <c r="G49" s="82"/>
      <c r="H49" s="48"/>
      <c r="I49" s="81"/>
      <c r="J49" s="82"/>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row>
    <row r="50" spans="1:67" s="8" customFormat="1" ht="32" customHeight="1" thickBot="1">
      <c r="A50" s="79"/>
      <c r="B50" s="110" t="s">
        <v>78</v>
      </c>
      <c r="C50" s="39"/>
      <c r="D50" s="80"/>
      <c r="E50" s="48">
        <v>42917</v>
      </c>
      <c r="F50" s="81"/>
      <c r="G50" s="82"/>
      <c r="H50" s="48"/>
      <c r="I50" s="81"/>
      <c r="J50" s="82"/>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row>
    <row r="51" spans="1:67" s="8" customFormat="1" ht="32" customHeight="1" thickBot="1">
      <c r="A51" s="79"/>
      <c r="B51" s="86" t="s">
        <v>79</v>
      </c>
      <c r="C51" s="39"/>
      <c r="D51" s="80"/>
      <c r="E51" s="48">
        <v>42917</v>
      </c>
      <c r="F51" s="81"/>
      <c r="G51" s="82"/>
      <c r="H51" s="48"/>
      <c r="I51" s="81"/>
      <c r="J51" s="82"/>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row>
    <row r="52" spans="1:67" s="8" customFormat="1" ht="22.5" customHeight="1" thickBot="1">
      <c r="A52" s="79"/>
      <c r="B52" s="110" t="s">
        <v>134</v>
      </c>
      <c r="C52" s="39"/>
      <c r="D52" s="80"/>
      <c r="E52" s="48">
        <v>42917</v>
      </c>
      <c r="F52" s="81"/>
      <c r="G52" s="82"/>
      <c r="H52" s="48"/>
      <c r="I52" s="81"/>
      <c r="J52" s="82"/>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row>
    <row r="53" spans="1:67" s="8" customFormat="1" ht="101" customHeight="1" thickBot="1">
      <c r="A53" s="87"/>
      <c r="B53" s="83" t="s">
        <v>116</v>
      </c>
      <c r="C53" s="62" t="s">
        <v>44</v>
      </c>
      <c r="D53" s="88"/>
      <c r="E53" s="64">
        <v>42917</v>
      </c>
      <c r="F53" s="89">
        <f>MAX(F54:F63)</f>
        <v>43373</v>
      </c>
      <c r="G53" s="90">
        <f t="shared" ref="G53:G58" si="14">IF(OR(ISBLANK(E53),ISBLANK(F53)),"",F53-E53+1)</f>
        <v>457</v>
      </c>
      <c r="H53" s="64">
        <f>MIN(H54:H63)</f>
        <v>43009</v>
      </c>
      <c r="I53" s="89">
        <f ca="1">MAX(I54:I63)</f>
        <v>43284</v>
      </c>
      <c r="J53" s="90">
        <f ca="1">IF(OR(ISBLANK(H53),ISBLANK(I53)),"",I53-H53+1)</f>
        <v>276</v>
      </c>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row>
    <row r="54" spans="1:67" s="8" customFormat="1" ht="58" customHeight="1" thickBot="1">
      <c r="A54" s="73"/>
      <c r="B54" s="84" t="s">
        <v>117</v>
      </c>
      <c r="C54" s="74" t="s">
        <v>118</v>
      </c>
      <c r="D54" s="75" t="s">
        <v>45</v>
      </c>
      <c r="E54" s="76"/>
      <c r="F54" s="77"/>
      <c r="G54" s="78" t="str">
        <f t="shared" si="14"/>
        <v/>
      </c>
      <c r="H54" s="76"/>
      <c r="I54" s="77"/>
      <c r="J54" s="78" t="str">
        <f>IF(OR(ISBLANK(H54),ISBLANK(I54)),"",I54-H54+1)</f>
        <v/>
      </c>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c r="BJ54"/>
      <c r="BK54"/>
      <c r="BL54"/>
      <c r="BM54"/>
      <c r="BN54"/>
      <c r="BO54"/>
    </row>
    <row r="55" spans="1:67" s="8" customFormat="1" ht="29" customHeight="1" thickBot="1">
      <c r="A55" s="79"/>
      <c r="B55" s="86" t="s">
        <v>119</v>
      </c>
      <c r="C55" s="92" t="s">
        <v>120</v>
      </c>
      <c r="D55" s="80">
        <v>1</v>
      </c>
      <c r="E55" s="48">
        <v>43160</v>
      </c>
      <c r="F55" s="81">
        <f>E55+44</f>
        <v>43204</v>
      </c>
      <c r="G55" s="82">
        <f t="shared" si="14"/>
        <v>45</v>
      </c>
      <c r="H55" s="48">
        <v>43160</v>
      </c>
      <c r="I55" s="81">
        <f>H55+44</f>
        <v>43204</v>
      </c>
      <c r="J55" s="82">
        <f t="shared" ref="J55:J57" si="15">IF(OR(ISBLANK(H55),ISBLANK(I55)),"",I55-H55+1)</f>
        <v>45</v>
      </c>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row>
    <row r="56" spans="1:67" s="8" customFormat="1" ht="22.5" customHeight="1" thickBot="1">
      <c r="A56" s="79"/>
      <c r="B56" s="86" t="s">
        <v>80</v>
      </c>
      <c r="C56" s="92" t="s">
        <v>121</v>
      </c>
      <c r="D56" s="80" t="s">
        <v>122</v>
      </c>
      <c r="E56" s="48">
        <v>43009</v>
      </c>
      <c r="F56" s="81">
        <f>E56+364</f>
        <v>43373</v>
      </c>
      <c r="G56" s="82">
        <f t="shared" si="14"/>
        <v>365</v>
      </c>
      <c r="H56" s="48">
        <v>43009</v>
      </c>
      <c r="I56" s="81">
        <f ca="1">TODAY()</f>
        <v>43284</v>
      </c>
      <c r="J56" s="82">
        <f t="shared" ca="1" si="15"/>
        <v>276</v>
      </c>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row>
    <row r="57" spans="1:67" s="8" customFormat="1" ht="22.5" customHeight="1" thickBot="1">
      <c r="A57" s="79"/>
      <c r="B57" s="86" t="s">
        <v>81</v>
      </c>
      <c r="C57" s="92" t="s">
        <v>123</v>
      </c>
      <c r="D57" s="80">
        <v>0.95</v>
      </c>
      <c r="E57" s="48">
        <v>43221</v>
      </c>
      <c r="F57" s="81">
        <f>E57+74</f>
        <v>43295</v>
      </c>
      <c r="G57" s="82">
        <f t="shared" si="14"/>
        <v>75</v>
      </c>
      <c r="H57" s="48">
        <v>43221</v>
      </c>
      <c r="I57" s="81">
        <f ca="1">TODAY()</f>
        <v>43284</v>
      </c>
      <c r="J57" s="82">
        <f t="shared" ca="1" si="15"/>
        <v>64</v>
      </c>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row>
    <row r="58" spans="1:67" s="8" customFormat="1" ht="58" customHeight="1" thickBot="1">
      <c r="A58" s="73"/>
      <c r="B58" s="84" t="s">
        <v>27</v>
      </c>
      <c r="C58" s="74" t="s">
        <v>28</v>
      </c>
      <c r="D58" s="75" t="s">
        <v>45</v>
      </c>
      <c r="E58" s="76"/>
      <c r="F58" s="77"/>
      <c r="G58" s="78" t="str">
        <f t="shared" si="14"/>
        <v/>
      </c>
      <c r="H58" s="76"/>
      <c r="I58" s="77"/>
      <c r="J58" s="78" t="str">
        <f>IF(OR(ISBLANK(H58),ISBLANK(I58)),"",I58-H58+1)</f>
        <v/>
      </c>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c r="BJ58"/>
      <c r="BK58"/>
      <c r="BL58"/>
      <c r="BM58"/>
      <c r="BN58"/>
      <c r="BO58"/>
    </row>
    <row r="59" spans="1:67" s="8" customFormat="1" ht="22.5" customHeight="1" thickBot="1">
      <c r="A59" s="79"/>
      <c r="B59" s="86" t="s">
        <v>108</v>
      </c>
      <c r="C59" s="92" t="s">
        <v>109</v>
      </c>
      <c r="D59" s="80"/>
      <c r="E59" s="48"/>
      <c r="F59" s="81"/>
      <c r="G59" s="82"/>
      <c r="H59" s="48"/>
      <c r="I59" s="81"/>
      <c r="J59" s="82"/>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row>
    <row r="60" spans="1:67" s="8" customFormat="1" ht="22.5" customHeight="1" thickBot="1">
      <c r="A60" s="79"/>
      <c r="B60" s="86" t="s">
        <v>110</v>
      </c>
      <c r="C60" s="92" t="s">
        <v>111</v>
      </c>
      <c r="D60" s="80"/>
      <c r="E60" s="48"/>
      <c r="F60" s="81"/>
      <c r="G60" s="82"/>
      <c r="H60" s="48"/>
      <c r="I60" s="81"/>
      <c r="J60" s="82"/>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row>
    <row r="61" spans="1:67" s="8" customFormat="1" ht="22.5" customHeight="1" thickBot="1">
      <c r="A61" s="79"/>
      <c r="B61" s="86" t="s">
        <v>112</v>
      </c>
      <c r="C61" s="92" t="s">
        <v>111</v>
      </c>
      <c r="D61" s="80"/>
      <c r="E61" s="48"/>
      <c r="F61" s="81"/>
      <c r="G61" s="82"/>
      <c r="H61" s="48"/>
      <c r="I61" s="81"/>
      <c r="J61" s="82"/>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row>
    <row r="62" spans="1:67" s="8" customFormat="1" ht="22.5" customHeight="1" thickBot="1">
      <c r="A62" s="79"/>
      <c r="B62" s="86" t="s">
        <v>113</v>
      </c>
      <c r="C62" s="92" t="s">
        <v>111</v>
      </c>
      <c r="D62" s="80"/>
      <c r="E62" s="48"/>
      <c r="F62" s="81"/>
      <c r="G62" s="82"/>
      <c r="H62" s="48"/>
      <c r="I62" s="81"/>
      <c r="J62" s="82"/>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row>
    <row r="63" spans="1:67" s="8" customFormat="1" ht="30" customHeight="1" thickBot="1">
      <c r="A63" s="79"/>
      <c r="B63" s="86" t="s">
        <v>114</v>
      </c>
      <c r="C63" s="92" t="s">
        <v>111</v>
      </c>
      <c r="D63" s="80"/>
      <c r="E63" s="48"/>
      <c r="F63" s="81"/>
      <c r="G63" s="82"/>
      <c r="H63" s="48"/>
      <c r="I63" s="81"/>
      <c r="J63" s="82"/>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row>
    <row r="64" spans="1:67" s="8" customFormat="1" ht="30" customHeight="1" thickBot="1">
      <c r="A64" s="79"/>
      <c r="B64" s="110" t="s">
        <v>107</v>
      </c>
      <c r="C64" s="92" t="s">
        <v>111</v>
      </c>
      <c r="D64" s="80"/>
      <c r="E64" s="48"/>
      <c r="F64" s="81"/>
      <c r="G64" s="82"/>
      <c r="H64" s="48"/>
      <c r="I64" s="81"/>
      <c r="J64" s="82"/>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row>
    <row r="65" spans="1:67" s="8" customFormat="1" ht="58" customHeight="1" thickBot="1">
      <c r="A65" s="73"/>
      <c r="B65" s="84" t="s">
        <v>29</v>
      </c>
      <c r="C65" s="74" t="s">
        <v>30</v>
      </c>
      <c r="D65" s="75">
        <v>1</v>
      </c>
      <c r="E65" s="76"/>
      <c r="F65" s="77"/>
      <c r="G65" s="78" t="str">
        <f>IF(OR(ISBLANK(E65),ISBLANK(F65)),"",F65-E65+1)</f>
        <v/>
      </c>
      <c r="H65" s="76"/>
      <c r="I65" s="77"/>
      <c r="J65" s="78" t="str">
        <f>IF(OR(ISBLANK(H65),ISBLANK(I65)),"",I65-H65+1)</f>
        <v/>
      </c>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c r="BJ65"/>
      <c r="BK65"/>
      <c r="BL65"/>
      <c r="BM65"/>
      <c r="BN65"/>
      <c r="BO65"/>
    </row>
    <row r="66" spans="1:67" s="8" customFormat="1" ht="22.5" customHeight="1" thickBot="1">
      <c r="A66" s="79"/>
      <c r="B66" s="85" t="s">
        <v>31</v>
      </c>
      <c r="C66" s="92" t="s">
        <v>56</v>
      </c>
      <c r="D66" s="80">
        <v>1</v>
      </c>
      <c r="E66" s="48">
        <v>42917</v>
      </c>
      <c r="F66" s="81">
        <f>E66+G66-1</f>
        <v>43092</v>
      </c>
      <c r="G66" s="82">
        <v>176</v>
      </c>
      <c r="H66" s="48">
        <v>42917</v>
      </c>
      <c r="I66" s="81">
        <f>H66+J66-1</f>
        <v>43090</v>
      </c>
      <c r="J66" s="82">
        <v>174</v>
      </c>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row>
    <row r="67" spans="1:67" s="8" customFormat="1" ht="22.5" customHeight="1" thickBot="1">
      <c r="A67" s="43"/>
      <c r="B67" s="41"/>
      <c r="C67" s="39"/>
      <c r="D67" s="46"/>
      <c r="E67" s="48"/>
      <c r="F67" s="49"/>
      <c r="G67" s="53" t="str">
        <f t="shared" ref="G67:G68" si="16">IF(OR(ISBLANK(E67),ISBLANK(F67)),"",F67-E67+1)</f>
        <v/>
      </c>
      <c r="H67" s="48"/>
      <c r="I67" s="49"/>
      <c r="J67" s="53" t="str">
        <f t="shared" si="3"/>
        <v/>
      </c>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row>
    <row r="68" spans="1:67" s="8" customFormat="1" ht="22.5" customHeight="1" thickBot="1">
      <c r="A68" s="44"/>
      <c r="B68" s="42" t="s">
        <v>21</v>
      </c>
      <c r="C68" s="40"/>
      <c r="D68" s="47"/>
      <c r="E68" s="50"/>
      <c r="F68" s="51"/>
      <c r="G68" s="54" t="str">
        <f t="shared" si="16"/>
        <v/>
      </c>
      <c r="H68" s="50"/>
      <c r="I68" s="51"/>
      <c r="J68" s="54" t="str">
        <f t="shared" si="3"/>
        <v/>
      </c>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row>
    <row r="70" spans="1:67">
      <c r="A70" s="17"/>
    </row>
    <row r="71" spans="1:67">
      <c r="A71" s="55" t="s">
        <v>46</v>
      </c>
    </row>
    <row r="73" spans="1:67">
      <c r="A73" t="s">
        <v>64</v>
      </c>
    </row>
    <row r="74" spans="1:67">
      <c r="A74" t="s">
        <v>65</v>
      </c>
    </row>
  </sheetData>
  <mergeCells count="1">
    <mergeCell ref="E6:F6"/>
  </mergeCells>
  <phoneticPr fontId="30" type="noConversion"/>
  <conditionalFormatting sqref="K11:AS12 K14:O17 P15:Q17 V14:V17 R14:S17 T15:U17 K19:V19 K13:V13 AT11:AT19 W14:W19 Z14:AS19 X18:Y19 X14:Y14 K68:AT69">
    <cfRule type="expression" dxfId="10" priority="5" stopIfTrue="1">
      <formula>NOT(AND(MAX($I11,$F11)&gt;=K$8,MIN($H11,$E11)&lt;L$8))</formula>
    </cfRule>
    <cfRule type="expression" dxfId="9" priority="6">
      <formula>AND($F11&gt;=K$8,$E11&lt;L$8)</formula>
    </cfRule>
    <cfRule type="expression" dxfId="8" priority="8" stopIfTrue="1">
      <formula>AND($I11&gt;=K$8,$H11&lt;L$8)</formula>
    </cfRule>
  </conditionalFormatting>
  <conditionalFormatting sqref="V14:V17 P15:Q17 K9:AS12 T15:U17 K19:V19 K14:O17 R14:S17 K68:AT69 AT9:AT19 W14:W19 Z14:AS19 X18:Y19 X14:Y14">
    <cfRule type="expression" dxfId="7" priority="1">
      <formula>AND(TODAY()&gt;=K$8,TODAY()&lt;L$8)</formula>
    </cfRule>
  </conditionalFormatting>
  <conditionalFormatting sqref="BI29:BM29 BI37:BM42 BI67:BM67 BI60:BM65 BI44:BM53 BI55:BM57">
    <cfRule type="expression" dxfId="6" priority="1">
      <formula>AND(TODAY()&gt;=BI$5,TODAY()&lt;BJ$5)</formula>
    </cfRule>
  </conditionalFormatting>
  <conditionalFormatting sqref="BI29:BM29 BI37:BM42 BI44:BM53 BI67:BM67 BI60:BM65 BI55:BM57">
    <cfRule type="expression" dxfId="5" priority="5" stopIfTrue="1">
      <formula>NOT(AND(MAX($I29,$F29)&gt;=BI$5,MIN($H29,$E29)&lt;BJ$5))</formula>
    </cfRule>
    <cfRule type="expression" dxfId="4" priority="6">
      <formula>AND($F29&gt;=BI$5,$E29&lt;BJ$5)</formula>
    </cfRule>
    <cfRule type="expression" dxfId="3" priority="8" stopIfTrue="1">
      <formula>AND($I29&gt;=BI$5,$H29&lt;BJ$5)</formula>
    </cfRule>
  </conditionalFormatting>
  <conditionalFormatting sqref="K20:BH67">
    <cfRule type="expression" dxfId="2" priority="5" stopIfTrue="1">
      <formula>NOT(AND(MAX($J20,$G20)&gt;=K$5,MIN($I20,$F20)&lt;L$5))</formula>
    </cfRule>
    <cfRule type="expression" dxfId="1" priority="6">
      <formula>AND($G20&gt;=K$5,$F20&lt;L$5)</formula>
    </cfRule>
    <cfRule type="expression" dxfId="0" priority="8" stopIfTrue="1">
      <formula>AND($J20&gt;=K$5,$I20&lt;L$5)</formula>
    </cfRule>
  </conditionalFormatting>
  <dataValidations count="1">
    <dataValidation type="list" allowBlank="1" showInputMessage="1" showErrorMessage="1" sqref="E7">
      <formula1>"Daily,Weekly,Monthly,Quarterly"</formula1>
    </dataValidation>
  </dataValidations>
  <hyperlinks>
    <hyperlink ref="A71" r:id="rId1"/>
  </hyperlinks>
  <pageMargins left="0.35" right="0.35" top="0.35" bottom="0.5" header="0.3" footer="0.3"/>
  <pageSetup scale="43" fitToHeight="0" orientation="landscape"/>
  <headerFooter scaleWithDoc="0">
    <oddFooter>&amp;L&amp;"Arial,Regular"&amp;8&amp;K01+043https://www.vertex42.com/ExcelTemplates/construction-schedule.html&amp;R&amp;"Arial,Regular"&amp;8&amp;K01+043Construction Schedule Template © 2017 by Vertex42.com</oddFooter>
  </headerFooter>
  <drawing r:id="rId2"/>
  <legacyDrawing r:id="rId3"/>
  <extLst xmlns:x14="http://schemas.microsoft.com/office/spreadsheetml/2009/9/main">
    <ext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D11:D68</xm:sqref>
        </x14:conditionalFormatting>
      </x14:conditionalFormatting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28"/>
  <sheetViews>
    <sheetView showGridLines="0" workbookViewId="0">
      <selection activeCell="A3" sqref="A3"/>
    </sheetView>
  </sheetViews>
  <sheetFormatPr baseColWidth="10" defaultColWidth="8.7109375" defaultRowHeight="13"/>
  <cols>
    <col min="1" max="1" width="9" customWidth="1"/>
    <col min="2" max="2" width="68.42578125" customWidth="1"/>
    <col min="3" max="3" width="6" customWidth="1"/>
  </cols>
  <sheetData>
    <row r="1" spans="1:4" ht="33" customHeight="1">
      <c r="A1" s="3" t="s">
        <v>9</v>
      </c>
      <c r="B1" s="3"/>
      <c r="C1" s="4"/>
    </row>
    <row r="2" spans="1:4">
      <c r="B2" s="114" t="s">
        <v>46</v>
      </c>
      <c r="C2" s="114"/>
    </row>
    <row r="3" spans="1:4">
      <c r="C3" s="21" t="s">
        <v>24</v>
      </c>
    </row>
    <row r="4" spans="1:4">
      <c r="A4" s="6" t="s">
        <v>10</v>
      </c>
      <c r="B4" s="5"/>
      <c r="D4" s="5"/>
    </row>
    <row r="5" spans="1:4" ht="39">
      <c r="B5" s="7" t="s">
        <v>74</v>
      </c>
      <c r="D5" s="5"/>
    </row>
    <row r="6" spans="1:4">
      <c r="B6" s="7"/>
      <c r="D6" s="5"/>
    </row>
    <row r="7" spans="1:4">
      <c r="B7" s="18"/>
      <c r="D7" s="5"/>
    </row>
    <row r="8" spans="1:4" ht="15">
      <c r="B8" s="19" t="s">
        <v>23</v>
      </c>
      <c r="D8" s="5"/>
    </row>
    <row r="9" spans="1:4" ht="15.75">
      <c r="B9" s="20" t="s">
        <v>72</v>
      </c>
      <c r="D9" s="5"/>
    </row>
    <row r="10" spans="1:4">
      <c r="B10" s="18"/>
      <c r="D10" s="5"/>
    </row>
    <row r="11" spans="1:4">
      <c r="B11" s="7"/>
      <c r="D11" s="5"/>
    </row>
    <row r="12" spans="1:4">
      <c r="A12" s="6" t="s">
        <v>16</v>
      </c>
      <c r="B12" s="7"/>
      <c r="D12" s="5"/>
    </row>
    <row r="13" spans="1:4" ht="26">
      <c r="B13" s="7" t="s">
        <v>20</v>
      </c>
      <c r="D13" s="5"/>
    </row>
    <row r="14" spans="1:4">
      <c r="B14" s="7"/>
      <c r="D14" s="5"/>
    </row>
    <row r="15" spans="1:4">
      <c r="A15" s="6" t="s">
        <v>47</v>
      </c>
      <c r="B15" s="7"/>
      <c r="D15" s="5"/>
    </row>
    <row r="16" spans="1:4" ht="26">
      <c r="B16" s="7" t="s">
        <v>48</v>
      </c>
      <c r="D16" s="5"/>
    </row>
    <row r="17" spans="1:4">
      <c r="B17" s="7"/>
      <c r="D17" s="5"/>
    </row>
    <row r="18" spans="1:4">
      <c r="A18" s="6" t="s">
        <v>22</v>
      </c>
      <c r="B18" s="7"/>
      <c r="D18" s="5"/>
    </row>
    <row r="19" spans="1:4" ht="26">
      <c r="B19" s="7" t="s">
        <v>49</v>
      </c>
      <c r="D19" s="5"/>
    </row>
    <row r="20" spans="1:4">
      <c r="B20" s="7"/>
      <c r="D20" s="5"/>
    </row>
    <row r="21" spans="1:4">
      <c r="A21" s="6" t="s">
        <v>14</v>
      </c>
      <c r="B21" s="7"/>
      <c r="D21" s="5"/>
    </row>
    <row r="22" spans="1:4" ht="39">
      <c r="B22" s="7" t="s">
        <v>50</v>
      </c>
    </row>
    <row r="23" spans="1:4">
      <c r="B23" s="7"/>
    </row>
    <row r="24" spans="1:4" ht="26">
      <c r="B24" s="7" t="s">
        <v>15</v>
      </c>
    </row>
    <row r="26" spans="1:4">
      <c r="A26" s="6" t="s">
        <v>68</v>
      </c>
      <c r="B26" s="7"/>
    </row>
    <row r="27" spans="1:4">
      <c r="B27" s="7" t="s">
        <v>69</v>
      </c>
    </row>
    <row r="28" spans="1:4">
      <c r="B28" s="58" t="s">
        <v>73</v>
      </c>
    </row>
  </sheetData>
  <mergeCells count="1">
    <mergeCell ref="B2:C2"/>
  </mergeCells>
  <phoneticPr fontId="30" type="noConversion"/>
  <hyperlinks>
    <hyperlink ref="B2" r:id="rId1"/>
    <hyperlink ref="B9" r:id="rId2"/>
    <hyperlink ref="B28" r:id="rId3"/>
  </hyperlinks>
  <pageMargins left="0.7" right="0.7" top="0.75" bottom="0.75" header="0.3" footer="0.3"/>
  <drawing r:id="rId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28"/>
  <sheetViews>
    <sheetView showGridLines="0" workbookViewId="0"/>
  </sheetViews>
  <sheetFormatPr baseColWidth="10" defaultColWidth="8.7109375" defaultRowHeight="13"/>
  <cols>
    <col min="1" max="1" width="2.5703125" style="30" customWidth="1"/>
    <col min="2" max="2" width="66.42578125" style="30" customWidth="1"/>
  </cols>
  <sheetData>
    <row r="1" spans="1:3" ht="35.25" customHeight="1">
      <c r="A1" s="22"/>
      <c r="B1" s="23" t="s">
        <v>70</v>
      </c>
      <c r="C1" s="24"/>
    </row>
    <row r="2" spans="1:3" ht="15">
      <c r="A2" s="22"/>
      <c r="B2" s="25"/>
      <c r="C2" s="24"/>
    </row>
    <row r="3" spans="1:3">
      <c r="A3" s="22"/>
      <c r="B3" s="26" t="s">
        <v>25</v>
      </c>
      <c r="C3" s="24"/>
    </row>
    <row r="4" spans="1:3">
      <c r="A4" s="22"/>
      <c r="B4" s="31" t="s">
        <v>46</v>
      </c>
      <c r="C4" s="24"/>
    </row>
    <row r="5" spans="1:3" ht="15">
      <c r="A5" s="22"/>
      <c r="B5" s="27"/>
      <c r="C5" s="24"/>
    </row>
    <row r="6" spans="1:3" ht="15">
      <c r="A6" s="22"/>
      <c r="B6" s="28" t="s">
        <v>24</v>
      </c>
      <c r="C6" s="24"/>
    </row>
    <row r="7" spans="1:3" ht="15">
      <c r="A7" s="22"/>
      <c r="B7" s="27"/>
      <c r="C7" s="24"/>
    </row>
    <row r="8" spans="1:3" ht="30">
      <c r="A8" s="22"/>
      <c r="B8" s="27" t="s">
        <v>12</v>
      </c>
      <c r="C8" s="24"/>
    </row>
    <row r="9" spans="1:3" ht="15">
      <c r="A9" s="22"/>
      <c r="B9" s="27"/>
      <c r="C9" s="24"/>
    </row>
    <row r="10" spans="1:3" ht="30">
      <c r="A10" s="22"/>
      <c r="B10" s="27" t="s">
        <v>95</v>
      </c>
      <c r="C10" s="24"/>
    </row>
    <row r="11" spans="1:3" ht="15">
      <c r="A11" s="22"/>
      <c r="B11" s="27"/>
      <c r="C11" s="24"/>
    </row>
    <row r="12" spans="1:3" ht="30">
      <c r="A12" s="22"/>
      <c r="B12" s="27" t="s">
        <v>96</v>
      </c>
      <c r="C12" s="24"/>
    </row>
    <row r="13" spans="1:3" ht="15">
      <c r="A13" s="22"/>
      <c r="B13" s="27"/>
      <c r="C13" s="24"/>
    </row>
    <row r="14" spans="1:3" ht="15">
      <c r="A14" s="22"/>
      <c r="B14" s="32" t="s">
        <v>13</v>
      </c>
      <c r="C14" s="24"/>
    </row>
    <row r="15" spans="1:3" ht="15">
      <c r="A15" s="22"/>
      <c r="B15" s="29"/>
      <c r="C15" s="24"/>
    </row>
    <row r="16" spans="1:3" ht="15">
      <c r="A16" s="22"/>
      <c r="B16" s="56" t="s">
        <v>71</v>
      </c>
      <c r="C16" s="24"/>
    </row>
    <row r="17" spans="1:3">
      <c r="A17" s="22"/>
      <c r="B17" s="22"/>
      <c r="C17" s="24"/>
    </row>
    <row r="18" spans="1:3">
      <c r="A18" s="22"/>
      <c r="B18" s="22"/>
      <c r="C18" s="24"/>
    </row>
    <row r="19" spans="1:3">
      <c r="A19" s="22"/>
      <c r="B19" s="22"/>
      <c r="C19" s="24"/>
    </row>
    <row r="20" spans="1:3">
      <c r="A20" s="22"/>
      <c r="B20" s="22"/>
      <c r="C20" s="24"/>
    </row>
    <row r="21" spans="1:3">
      <c r="A21" s="22"/>
      <c r="B21" s="22"/>
      <c r="C21" s="24"/>
    </row>
    <row r="22" spans="1:3">
      <c r="A22" s="22"/>
      <c r="B22" s="22"/>
      <c r="C22" s="24"/>
    </row>
    <row r="23" spans="1:3">
      <c r="A23" s="22"/>
      <c r="B23" s="22"/>
      <c r="C23" s="24"/>
    </row>
    <row r="24" spans="1:3">
      <c r="A24" s="22"/>
      <c r="B24" s="22"/>
      <c r="C24" s="24"/>
    </row>
    <row r="25" spans="1:3">
      <c r="A25" s="22"/>
      <c r="B25" s="22"/>
      <c r="C25" s="24"/>
    </row>
    <row r="26" spans="1:3">
      <c r="A26" s="22"/>
      <c r="B26" s="22"/>
      <c r="C26" s="24"/>
    </row>
    <row r="27" spans="1:3">
      <c r="A27" s="22"/>
      <c r="B27" s="22"/>
      <c r="C27" s="24"/>
    </row>
    <row r="28" spans="1:3">
      <c r="A28" s="22"/>
      <c r="B28" s="22"/>
      <c r="C28" s="24"/>
    </row>
  </sheetData>
  <sheetCalcPr fullCalcOnLoad="1"/>
  <phoneticPr fontId="30" type="noConversion"/>
  <hyperlinks>
    <hyperlink ref="B14" r:id="rId1"/>
    <hyperlink ref="B4" r:id="rId2"/>
  </hyperlinks>
  <pageMargins left="0.7" right="0.7" top="0.75" bottom="0.75" header="0.3" footer="0.3"/>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ProjectPlan</vt:lpstr>
      <vt:lpstr>Help</vt:lpstr>
      <vt:lpst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Planner Template</dc:title>
  <dc:creator>Vertex42.com</dc:creator>
  <dc:description>(c) 2017 Vertex42 LLC. All Rights Reserved.</dc:description>
  <cp:lastModifiedBy>Alison de Grassi</cp:lastModifiedBy>
  <cp:lastPrinted>2017-01-28T01:37:13Z</cp:lastPrinted>
  <dcterms:created xsi:type="dcterms:W3CDTF">2017-01-09T18:01:51Z</dcterms:created>
  <dcterms:modified xsi:type="dcterms:W3CDTF">2018-07-03T23:06:23Z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1.0.0</vt:lpwstr>
  </property>
</Properties>
</file>